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теория" sheetId="1" r:id="rId1"/>
    <sheet name="гимнастика" sheetId="2" r:id="rId2"/>
    <sheet name="спорт.игры" sheetId="3" r:id="rId3"/>
    <sheet name="легкая_атлетика" sheetId="4" r:id="rId4"/>
    <sheet name="прикладная_физ.культура" sheetId="5" r:id="rId5"/>
    <sheet name="Итоговый_протокол" sheetId="6" r:id="rId6"/>
  </sheets>
  <calcPr calcId="125725"/>
</workbook>
</file>

<file path=xl/calcChain.xml><?xml version="1.0" encoding="utf-8"?>
<calcChain xmlns="http://schemas.openxmlformats.org/spreadsheetml/2006/main">
  <c r="O11" i="6"/>
  <c r="O12"/>
  <c r="O13"/>
  <c r="O10"/>
  <c r="N11"/>
  <c r="N12"/>
  <c r="N13"/>
  <c r="N10"/>
  <c r="O16"/>
  <c r="O17"/>
  <c r="N16"/>
  <c r="N17"/>
  <c r="O15"/>
  <c r="N15"/>
  <c r="N7"/>
  <c r="N8"/>
  <c r="O8" s="1"/>
  <c r="N6"/>
  <c r="O7"/>
  <c r="L7"/>
  <c r="L8"/>
  <c r="L9"/>
  <c r="L10"/>
  <c r="L11"/>
  <c r="L12"/>
  <c r="L13"/>
  <c r="L14"/>
  <c r="L15"/>
  <c r="L16"/>
  <c r="L17"/>
  <c r="L6"/>
  <c r="M7"/>
  <c r="M8"/>
  <c r="M9"/>
  <c r="M10"/>
  <c r="M11"/>
  <c r="M12"/>
  <c r="M13"/>
  <c r="M14"/>
  <c r="M15"/>
  <c r="M16"/>
  <c r="M17"/>
  <c r="M6"/>
  <c r="K7"/>
  <c r="K8"/>
  <c r="K9"/>
  <c r="K10"/>
  <c r="K11"/>
  <c r="K12"/>
  <c r="K13"/>
  <c r="K14"/>
  <c r="K15"/>
  <c r="K16"/>
  <c r="K17"/>
  <c r="K6"/>
  <c r="J7"/>
  <c r="J8"/>
  <c r="J9"/>
  <c r="J10"/>
  <c r="J11"/>
  <c r="J12"/>
  <c r="J13"/>
  <c r="J14"/>
  <c r="J15"/>
  <c r="J16"/>
  <c r="J17"/>
  <c r="J6"/>
  <c r="I7"/>
  <c r="I8"/>
  <c r="I9"/>
  <c r="I10"/>
  <c r="I11"/>
  <c r="I12"/>
  <c r="I13"/>
  <c r="I14"/>
  <c r="I15"/>
  <c r="I16"/>
  <c r="I17"/>
  <c r="I6"/>
  <c r="E8" i="5"/>
  <c r="E9"/>
  <c r="E8" i="2"/>
  <c r="E13" i="5"/>
  <c r="E12"/>
  <c r="E11"/>
  <c r="E10"/>
  <c r="E7"/>
  <c r="E6"/>
  <c r="E4"/>
  <c r="E3"/>
  <c r="E2"/>
  <c r="E13" i="4"/>
  <c r="E12"/>
  <c r="E11"/>
  <c r="E10"/>
  <c r="E9"/>
  <c r="E8"/>
  <c r="E7"/>
  <c r="E6"/>
  <c r="E4"/>
  <c r="E3"/>
  <c r="E2"/>
  <c r="E13" i="3"/>
  <c r="E12"/>
  <c r="E11"/>
  <c r="E10"/>
  <c r="E9"/>
  <c r="E8"/>
  <c r="E7"/>
  <c r="E6"/>
  <c r="E13" i="2"/>
  <c r="E12"/>
  <c r="E11"/>
  <c r="E10"/>
  <c r="E9"/>
  <c r="E7"/>
  <c r="E6"/>
  <c r="E5"/>
  <c r="E4"/>
  <c r="E3"/>
  <c r="E2"/>
  <c r="E3" i="1"/>
  <c r="E4"/>
  <c r="E5"/>
  <c r="E6"/>
  <c r="E7"/>
  <c r="E8"/>
  <c r="E9"/>
  <c r="E10"/>
  <c r="E11"/>
  <c r="E12"/>
  <c r="E13"/>
  <c r="E2"/>
  <c r="O6" i="6" l="1"/>
</calcChain>
</file>

<file path=xl/sharedStrings.xml><?xml version="1.0" encoding="utf-8"?>
<sst xmlns="http://schemas.openxmlformats.org/spreadsheetml/2006/main" count="220" uniqueCount="84">
  <si>
    <t>Ф.И. учащегося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</si>
  <si>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Заксор Алексей, 10 класс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</si>
  <si>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Маньчев Василий, 9 класс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</si>
  <si>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Швачко Ксения, 8 класс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</si>
  <si>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Парфирьев Константин, 8 класс</t>
    </r>
  </si>
  <si>
    <t>Рагимов Рустам, 7 класс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</si>
  <si>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Пьяникова Наталья, 7 класс</t>
    </r>
  </si>
  <si>
    <t>Харламова Виктория, 5 класс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</si>
  <si>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Погиба Виктория, 5 класс</t>
    </r>
  </si>
  <si>
    <t>Любас Артем, 5 класс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</si>
  <si>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Алюков Данила, 5 класс</t>
    </r>
  </si>
  <si>
    <r>
      <rPr>
        <sz val="7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Киле  Сергей, 10 класс</t>
    </r>
  </si>
  <si>
    <t>Макс. Кол. Зач.бал.</t>
  </si>
  <si>
    <t>N рез-тат уч-ка</t>
  </si>
  <si>
    <t>макс. Возможн.рез</t>
  </si>
  <si>
    <t xml:space="preserve">итог </t>
  </si>
  <si>
    <t>Ойтанко Андрей, 8 класс</t>
  </si>
  <si>
    <t>B лучший рез-тат</t>
  </si>
  <si>
    <t xml:space="preserve">Итоговый протокол </t>
  </si>
  <si>
    <t>Предмет: БИОЛОГИЯ</t>
  </si>
  <si>
    <t>Дата проведения: 02.10.2007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</si>
  <si>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</si>
  <si>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</si>
  <si>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</si>
  <si>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</si>
  <si>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</si>
  <si>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</si>
  <si>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</si>
  <si>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</si>
  <si>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Итоги (балл)</t>
  </si>
  <si>
    <t>Итоги (процент)</t>
  </si>
  <si>
    <t>Результат (победитель, призёр, участник)</t>
  </si>
  <si>
    <t>Учитель/</t>
  </si>
  <si>
    <t xml:space="preserve">Должность </t>
  </si>
  <si>
    <t>Имеет ОВЗ</t>
  </si>
  <si>
    <t>наставник (ФИО)</t>
  </si>
  <si>
    <t>м</t>
  </si>
  <si>
    <t>МБОУ СОШ с. Маяк</t>
  </si>
  <si>
    <t>нет</t>
  </si>
  <si>
    <t>Данил</t>
  </si>
  <si>
    <t>Алексеевич</t>
  </si>
  <si>
    <t xml:space="preserve">Любас </t>
  </si>
  <si>
    <t>Олеговна</t>
  </si>
  <si>
    <t>ж</t>
  </si>
  <si>
    <t>Александрович</t>
  </si>
  <si>
    <t>Наталья</t>
  </si>
  <si>
    <t>Евгеньевна</t>
  </si>
  <si>
    <t>Алексей</t>
  </si>
  <si>
    <t>Андреевич</t>
  </si>
  <si>
    <t>Виктория</t>
  </si>
  <si>
    <t>теория</t>
  </si>
  <si>
    <t>гимнастика</t>
  </si>
  <si>
    <t>спорт.игры</t>
  </si>
  <si>
    <t>легкая_атлетика</t>
  </si>
  <si>
    <t>прикладная_физ.культура</t>
  </si>
  <si>
    <t>сошла</t>
  </si>
  <si>
    <t>Победитель</t>
  </si>
  <si>
    <t>Призер</t>
  </si>
  <si>
    <t>Участник</t>
  </si>
  <si>
    <t>Лазовский В.Г.</t>
  </si>
  <si>
    <t>Учитель физической культуры</t>
  </si>
  <si>
    <t>Артем</t>
  </si>
  <si>
    <t>Рустам</t>
  </si>
  <si>
    <t>Андрей</t>
  </si>
  <si>
    <t>Константин</t>
  </si>
  <si>
    <t>Ксения</t>
  </si>
  <si>
    <t>Василий</t>
  </si>
  <si>
    <t>Сергей</t>
  </si>
  <si>
    <t>Харламова</t>
  </si>
  <si>
    <t>Рагимов</t>
  </si>
  <si>
    <t>Ойтанко</t>
  </si>
  <si>
    <t>Вячеславович</t>
  </si>
  <si>
    <t>Максимовна</t>
  </si>
  <si>
    <t>Викторовна</t>
  </si>
  <si>
    <t>РуфатОглы</t>
  </si>
  <si>
    <t>Игоревич</t>
  </si>
  <si>
    <t xml:space="preserve"> Алюков</t>
  </si>
  <si>
    <t xml:space="preserve"> Погиба</t>
  </si>
  <si>
    <t xml:space="preserve"> Пьяникова</t>
  </si>
  <si>
    <t xml:space="preserve"> Парфирьев</t>
  </si>
  <si>
    <t xml:space="preserve"> Швачко </t>
  </si>
  <si>
    <t xml:space="preserve">  Маньчев </t>
  </si>
  <si>
    <t>  Заксор</t>
  </si>
  <si>
    <t xml:space="preserve"> Киле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</si>
</sst>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/>
    <xf numFmtId="2" fontId="1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4" fontId="7" fillId="0" borderId="0" xfId="0" applyNumberFormat="1" applyFont="1"/>
    <xf numFmtId="0" fontId="7" fillId="0" borderId="0" xfId="0" applyFont="1"/>
    <xf numFmtId="0" fontId="7" fillId="0" borderId="2" xfId="0" applyFont="1" applyBorder="1" applyAlignment="1"/>
    <xf numFmtId="0" fontId="8" fillId="0" borderId="0" xfId="0" applyFont="1"/>
    <xf numFmtId="14" fontId="8" fillId="0" borderId="0" xfId="0" applyNumberFormat="1" applyFont="1"/>
    <xf numFmtId="0" fontId="9" fillId="0" borderId="2" xfId="0" applyFont="1" applyBorder="1" applyAlignme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A8" sqref="A8"/>
    </sheetView>
  </sheetViews>
  <sheetFormatPr defaultRowHeight="15"/>
  <cols>
    <col min="1" max="1" width="47.42578125" customWidth="1"/>
    <col min="2" max="2" width="28.7109375" customWidth="1"/>
    <col min="3" max="3" width="22.5703125" customWidth="1"/>
    <col min="4" max="4" width="23.5703125" customWidth="1"/>
    <col min="5" max="5" width="36.42578125" customWidth="1"/>
  </cols>
  <sheetData>
    <row r="1" spans="1:11" ht="18.75">
      <c r="A1" s="3" t="s">
        <v>0</v>
      </c>
      <c r="B1" s="7" t="s">
        <v>12</v>
      </c>
      <c r="C1" s="7" t="s">
        <v>13</v>
      </c>
      <c r="D1" s="7" t="s">
        <v>14</v>
      </c>
      <c r="E1" s="3" t="s">
        <v>15</v>
      </c>
      <c r="F1" s="1"/>
      <c r="G1" s="1"/>
      <c r="H1" s="1"/>
      <c r="I1" s="1"/>
      <c r="J1" s="1"/>
      <c r="K1" s="1"/>
    </row>
    <row r="2" spans="1:11" ht="18.75">
      <c r="A2" s="4" t="s">
        <v>10</v>
      </c>
      <c r="B2" s="2">
        <v>25</v>
      </c>
      <c r="C2" s="1">
        <v>6</v>
      </c>
      <c r="D2" s="2">
        <v>21</v>
      </c>
      <c r="E2" s="8">
        <f>B2*C2/D2</f>
        <v>7.1428571428571432</v>
      </c>
      <c r="F2" s="1"/>
      <c r="G2" s="1"/>
      <c r="H2" s="1"/>
      <c r="I2" s="1"/>
      <c r="J2" s="1"/>
      <c r="K2" s="1"/>
    </row>
    <row r="3" spans="1:11" ht="18.75">
      <c r="A3" s="4" t="s">
        <v>9</v>
      </c>
      <c r="B3" s="2">
        <v>25</v>
      </c>
      <c r="C3" s="1">
        <v>5</v>
      </c>
      <c r="D3" s="2">
        <v>21</v>
      </c>
      <c r="E3" s="8">
        <f t="shared" ref="E3:E13" si="0">B3*C3/D3</f>
        <v>5.9523809523809526</v>
      </c>
      <c r="F3" s="1"/>
      <c r="G3" s="1"/>
      <c r="H3" s="1"/>
      <c r="I3" s="1"/>
      <c r="J3" s="1"/>
      <c r="K3" s="1"/>
    </row>
    <row r="4" spans="1:11" ht="18.75">
      <c r="A4" s="4" t="s">
        <v>8</v>
      </c>
      <c r="B4" s="2">
        <v>25</v>
      </c>
      <c r="C4" s="1">
        <v>9</v>
      </c>
      <c r="D4" s="2">
        <v>21</v>
      </c>
      <c r="E4" s="8">
        <f t="shared" si="0"/>
        <v>10.714285714285714</v>
      </c>
      <c r="F4" s="1"/>
      <c r="G4" s="1"/>
      <c r="H4" s="1"/>
      <c r="I4" s="1"/>
      <c r="J4" s="1"/>
      <c r="K4" s="1"/>
    </row>
    <row r="5" spans="1:11" ht="18.75">
      <c r="A5" s="4" t="s">
        <v>7</v>
      </c>
      <c r="B5" s="2">
        <v>25</v>
      </c>
      <c r="C5" s="1">
        <v>6</v>
      </c>
      <c r="D5" s="2">
        <v>21</v>
      </c>
      <c r="E5" s="8">
        <f t="shared" si="0"/>
        <v>7.1428571428571432</v>
      </c>
      <c r="F5" s="1"/>
      <c r="G5" s="1"/>
      <c r="H5" s="1"/>
      <c r="I5" s="1"/>
      <c r="J5" s="1"/>
      <c r="K5" s="1"/>
    </row>
    <row r="6" spans="1:11" ht="18.75">
      <c r="A6" s="4" t="s">
        <v>6</v>
      </c>
      <c r="B6" s="2">
        <v>30</v>
      </c>
      <c r="C6" s="1">
        <v>9</v>
      </c>
      <c r="D6" s="2">
        <v>28</v>
      </c>
      <c r="E6" s="8">
        <f t="shared" si="0"/>
        <v>9.6428571428571423</v>
      </c>
      <c r="F6" s="1"/>
      <c r="G6" s="1"/>
      <c r="H6" s="1"/>
      <c r="I6" s="1"/>
      <c r="J6" s="1"/>
      <c r="K6" s="1"/>
    </row>
    <row r="7" spans="1:11" ht="18.75">
      <c r="A7" s="4" t="s">
        <v>5</v>
      </c>
      <c r="B7" s="2">
        <v>30</v>
      </c>
      <c r="C7" s="1">
        <v>11</v>
      </c>
      <c r="D7" s="2">
        <v>28</v>
      </c>
      <c r="E7" s="8">
        <f t="shared" si="0"/>
        <v>11.785714285714286</v>
      </c>
      <c r="F7" s="1"/>
      <c r="G7" s="1"/>
      <c r="H7" s="1"/>
      <c r="I7" s="1"/>
      <c r="J7" s="1"/>
      <c r="K7" s="1"/>
    </row>
    <row r="8" spans="1:11" ht="18.75">
      <c r="A8" s="4" t="s">
        <v>16</v>
      </c>
      <c r="B8" s="2">
        <v>30</v>
      </c>
      <c r="C8" s="1">
        <v>12</v>
      </c>
      <c r="D8" s="2">
        <v>28</v>
      </c>
      <c r="E8" s="8">
        <f t="shared" si="0"/>
        <v>12.857142857142858</v>
      </c>
      <c r="F8" s="1"/>
      <c r="G8" s="1"/>
      <c r="H8" s="1"/>
      <c r="I8" s="1"/>
      <c r="J8" s="1"/>
      <c r="K8" s="1"/>
    </row>
    <row r="9" spans="1:11" ht="18.75">
      <c r="A9" s="4" t="s">
        <v>4</v>
      </c>
      <c r="B9" s="2">
        <v>30</v>
      </c>
      <c r="C9" s="1">
        <v>8</v>
      </c>
      <c r="D9" s="2">
        <v>28</v>
      </c>
      <c r="E9" s="8">
        <f t="shared" si="0"/>
        <v>8.5714285714285712</v>
      </c>
      <c r="F9" s="1"/>
      <c r="G9" s="1"/>
      <c r="H9" s="1"/>
      <c r="I9" s="1"/>
      <c r="J9" s="1"/>
      <c r="K9" s="1"/>
    </row>
    <row r="10" spans="1:11" ht="18.75">
      <c r="A10" s="4" t="s">
        <v>3</v>
      </c>
      <c r="B10" s="2">
        <v>30</v>
      </c>
      <c r="C10" s="1">
        <v>1</v>
      </c>
      <c r="D10" s="2">
        <v>28</v>
      </c>
      <c r="E10" s="8">
        <f t="shared" si="0"/>
        <v>1.0714285714285714</v>
      </c>
      <c r="F10" s="1"/>
      <c r="G10" s="1"/>
      <c r="H10" s="1"/>
      <c r="I10" s="1"/>
      <c r="J10" s="1"/>
      <c r="K10" s="1"/>
    </row>
    <row r="11" spans="1:11" ht="18.75">
      <c r="A11" s="4" t="s">
        <v>2</v>
      </c>
      <c r="B11" s="2">
        <v>30</v>
      </c>
      <c r="C11" s="1">
        <v>14.5</v>
      </c>
      <c r="D11" s="2">
        <v>47.5</v>
      </c>
      <c r="E11" s="8">
        <f t="shared" si="0"/>
        <v>9.1578947368421044</v>
      </c>
      <c r="F11" s="1"/>
      <c r="G11" s="1"/>
      <c r="H11" s="1"/>
      <c r="I11" s="1"/>
      <c r="J11" s="1"/>
      <c r="K11" s="1"/>
    </row>
    <row r="12" spans="1:11" ht="18.75">
      <c r="A12" s="4" t="s">
        <v>1</v>
      </c>
      <c r="B12" s="2">
        <v>30</v>
      </c>
      <c r="C12" s="1">
        <v>27.5</v>
      </c>
      <c r="D12" s="2">
        <v>47.5</v>
      </c>
      <c r="E12" s="8">
        <f t="shared" si="0"/>
        <v>17.368421052631579</v>
      </c>
      <c r="F12" s="1"/>
      <c r="G12" s="1"/>
      <c r="H12" s="1"/>
      <c r="I12" s="1"/>
      <c r="J12" s="1"/>
      <c r="K12" s="1"/>
    </row>
    <row r="13" spans="1:11" ht="18.75">
      <c r="A13" s="6" t="s">
        <v>11</v>
      </c>
      <c r="B13" s="2">
        <v>30</v>
      </c>
      <c r="C13" s="1">
        <v>18.5</v>
      </c>
      <c r="D13" s="2">
        <v>47.5</v>
      </c>
      <c r="E13" s="8">
        <f t="shared" si="0"/>
        <v>11.684210526315789</v>
      </c>
      <c r="F13" s="1"/>
      <c r="G13" s="1"/>
      <c r="H13" s="1"/>
      <c r="I13" s="1"/>
      <c r="J13" s="1"/>
      <c r="K13" s="1"/>
    </row>
    <row r="14" spans="1:11" ht="18.75">
      <c r="A14" s="5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8.75">
      <c r="A15" s="5"/>
      <c r="C15" s="1"/>
      <c r="D15" s="1"/>
      <c r="E15" s="1"/>
      <c r="F15" s="1"/>
      <c r="G15" s="1"/>
      <c r="H15" s="1"/>
      <c r="I15" s="1"/>
      <c r="J15" s="1"/>
      <c r="K15" s="1"/>
    </row>
    <row r="16" spans="1:11" ht="18.75">
      <c r="A16" s="5"/>
      <c r="C16" s="1"/>
      <c r="D16" s="1"/>
      <c r="E16" s="1"/>
      <c r="F16" s="1"/>
      <c r="G16" s="1"/>
      <c r="H16" s="1"/>
      <c r="I16" s="1"/>
      <c r="J16" s="1"/>
      <c r="K16" s="1"/>
    </row>
    <row r="17" spans="3:11" ht="18.75">
      <c r="C17" s="1"/>
      <c r="D17" s="1"/>
      <c r="E17" s="1"/>
      <c r="F17" s="1"/>
      <c r="G17" s="1"/>
      <c r="H17" s="1"/>
      <c r="I17" s="1"/>
      <c r="J17" s="1"/>
      <c r="K17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2" sqref="A2:A5"/>
    </sheetView>
  </sheetViews>
  <sheetFormatPr defaultRowHeight="15"/>
  <cols>
    <col min="1" max="1" width="47.42578125" customWidth="1"/>
    <col min="2" max="2" width="28.7109375" customWidth="1"/>
    <col min="3" max="3" width="22.5703125" customWidth="1"/>
    <col min="4" max="4" width="23.5703125" customWidth="1"/>
    <col min="5" max="5" width="36.42578125" customWidth="1"/>
  </cols>
  <sheetData>
    <row r="1" spans="1:11" ht="18.75">
      <c r="A1" s="3" t="s">
        <v>0</v>
      </c>
      <c r="B1" s="7" t="s">
        <v>12</v>
      </c>
      <c r="C1" s="7" t="s">
        <v>13</v>
      </c>
      <c r="D1" s="7" t="s">
        <v>14</v>
      </c>
      <c r="E1" s="3" t="s">
        <v>15</v>
      </c>
      <c r="F1" s="1"/>
      <c r="G1" s="1"/>
      <c r="H1" s="1"/>
      <c r="I1" s="1"/>
      <c r="J1" s="1"/>
      <c r="K1" s="1"/>
    </row>
    <row r="2" spans="1:11" ht="18.75">
      <c r="A2" s="4" t="s">
        <v>10</v>
      </c>
      <c r="B2" s="2">
        <v>25</v>
      </c>
      <c r="C2" s="9">
        <v>4.3</v>
      </c>
      <c r="D2" s="2">
        <v>10</v>
      </c>
      <c r="E2" s="8">
        <f>B2*C2/D2</f>
        <v>10.75</v>
      </c>
      <c r="F2" s="1"/>
      <c r="G2" s="1"/>
      <c r="H2" s="1"/>
      <c r="I2" s="1"/>
      <c r="J2" s="1"/>
      <c r="K2" s="1"/>
    </row>
    <row r="3" spans="1:11" ht="18.75">
      <c r="A3" s="4" t="s">
        <v>9</v>
      </c>
      <c r="B3" s="2">
        <v>25</v>
      </c>
      <c r="C3" s="2">
        <v>5.5</v>
      </c>
      <c r="D3" s="2">
        <v>10</v>
      </c>
      <c r="E3" s="8">
        <f t="shared" ref="E3:E13" si="0">B3*C3/D3</f>
        <v>13.75</v>
      </c>
      <c r="F3" s="1"/>
      <c r="G3" s="1"/>
      <c r="H3" s="1"/>
      <c r="I3" s="1"/>
      <c r="J3" s="1"/>
      <c r="K3" s="1"/>
    </row>
    <row r="4" spans="1:11" ht="18.75">
      <c r="A4" s="4" t="s">
        <v>8</v>
      </c>
      <c r="B4" s="2">
        <v>25</v>
      </c>
      <c r="C4" s="2">
        <v>3.8</v>
      </c>
      <c r="D4" s="2">
        <v>10</v>
      </c>
      <c r="E4" s="8">
        <f t="shared" si="0"/>
        <v>9.5</v>
      </c>
      <c r="F4" s="1"/>
      <c r="G4" s="1"/>
      <c r="H4" s="1"/>
      <c r="I4" s="1"/>
      <c r="J4" s="1"/>
      <c r="K4" s="1"/>
    </row>
    <row r="5" spans="1:11" ht="18.75">
      <c r="A5" s="4" t="s">
        <v>7</v>
      </c>
      <c r="B5" s="2">
        <v>25</v>
      </c>
      <c r="C5" s="2"/>
      <c r="D5" s="2">
        <v>10</v>
      </c>
      <c r="E5" s="8">
        <f t="shared" si="0"/>
        <v>0</v>
      </c>
      <c r="F5" s="1"/>
      <c r="G5" s="1"/>
      <c r="H5" s="1"/>
      <c r="I5" s="1"/>
      <c r="J5" s="1"/>
      <c r="K5" s="1"/>
    </row>
    <row r="6" spans="1:11" ht="18.75">
      <c r="A6" s="4" t="s">
        <v>6</v>
      </c>
      <c r="B6" s="2">
        <v>20</v>
      </c>
      <c r="C6" s="2">
        <v>4.7</v>
      </c>
      <c r="D6" s="2">
        <v>10</v>
      </c>
      <c r="E6" s="8">
        <f t="shared" si="0"/>
        <v>9.4</v>
      </c>
      <c r="F6" s="1"/>
      <c r="G6" s="1"/>
      <c r="H6" s="1"/>
      <c r="I6" s="1"/>
      <c r="J6" s="1"/>
      <c r="K6" s="1"/>
    </row>
    <row r="7" spans="1:11" ht="18.75">
      <c r="A7" s="4" t="s">
        <v>5</v>
      </c>
      <c r="B7" s="2">
        <v>20</v>
      </c>
      <c r="C7" s="2">
        <v>2.8</v>
      </c>
      <c r="D7" s="2">
        <v>10</v>
      </c>
      <c r="E7" s="8">
        <f t="shared" si="0"/>
        <v>5.6</v>
      </c>
      <c r="F7" s="1"/>
      <c r="G7" s="1"/>
      <c r="H7" s="1"/>
      <c r="I7" s="1"/>
      <c r="J7" s="1"/>
      <c r="K7" s="1"/>
    </row>
    <row r="8" spans="1:11" ht="18.75">
      <c r="A8" s="4" t="s">
        <v>16</v>
      </c>
      <c r="B8" s="2">
        <v>20</v>
      </c>
      <c r="C8" s="2">
        <v>6.1</v>
      </c>
      <c r="D8" s="2">
        <v>10</v>
      </c>
      <c r="E8" s="8">
        <f t="shared" si="0"/>
        <v>12.2</v>
      </c>
      <c r="F8" s="1"/>
      <c r="G8" s="1"/>
      <c r="H8" s="1"/>
      <c r="I8" s="1"/>
      <c r="J8" s="1"/>
      <c r="K8" s="1"/>
    </row>
    <row r="9" spans="1:11" ht="18.75">
      <c r="A9" s="4" t="s">
        <v>4</v>
      </c>
      <c r="B9" s="2">
        <v>20</v>
      </c>
      <c r="C9" s="2">
        <v>6.3</v>
      </c>
      <c r="D9" s="2">
        <v>10</v>
      </c>
      <c r="E9" s="8">
        <f t="shared" si="0"/>
        <v>12.6</v>
      </c>
      <c r="F9" s="1"/>
      <c r="G9" s="1"/>
      <c r="H9" s="1"/>
      <c r="I9" s="1"/>
      <c r="J9" s="1"/>
      <c r="K9" s="1"/>
    </row>
    <row r="10" spans="1:11" ht="18.75">
      <c r="A10" s="4" t="s">
        <v>3</v>
      </c>
      <c r="B10" s="2">
        <v>20</v>
      </c>
      <c r="C10" s="2"/>
      <c r="D10" s="2">
        <v>10</v>
      </c>
      <c r="E10" s="8">
        <f t="shared" si="0"/>
        <v>0</v>
      </c>
      <c r="F10" s="1"/>
      <c r="G10" s="1"/>
      <c r="H10" s="1"/>
      <c r="I10" s="1"/>
      <c r="J10" s="1"/>
      <c r="K10" s="1"/>
    </row>
    <row r="11" spans="1:11" ht="18.75">
      <c r="A11" s="4" t="s">
        <v>2</v>
      </c>
      <c r="B11" s="2">
        <v>20</v>
      </c>
      <c r="C11" s="2">
        <v>4.0999999999999996</v>
      </c>
      <c r="D11" s="2">
        <v>10</v>
      </c>
      <c r="E11" s="8">
        <f t="shared" si="0"/>
        <v>8.1999999999999993</v>
      </c>
      <c r="F11" s="1"/>
      <c r="G11" s="1"/>
      <c r="H11" s="1"/>
      <c r="I11" s="1"/>
      <c r="J11" s="1"/>
      <c r="K11" s="1"/>
    </row>
    <row r="12" spans="1:11" ht="18.75">
      <c r="A12" s="4" t="s">
        <v>1</v>
      </c>
      <c r="B12" s="2">
        <v>20</v>
      </c>
      <c r="C12" s="2">
        <v>4</v>
      </c>
      <c r="D12" s="2">
        <v>10</v>
      </c>
      <c r="E12" s="8">
        <f t="shared" si="0"/>
        <v>8</v>
      </c>
      <c r="F12" s="1"/>
      <c r="G12" s="1"/>
      <c r="H12" s="1"/>
      <c r="I12" s="1"/>
      <c r="J12" s="1"/>
      <c r="K12" s="1"/>
    </row>
    <row r="13" spans="1:11" ht="18.75">
      <c r="A13" s="6" t="s">
        <v>11</v>
      </c>
      <c r="B13" s="2">
        <v>20</v>
      </c>
      <c r="C13" s="2">
        <v>3.5</v>
      </c>
      <c r="D13" s="2">
        <v>10</v>
      </c>
      <c r="E13" s="8">
        <f t="shared" si="0"/>
        <v>7</v>
      </c>
      <c r="F13" s="1"/>
      <c r="G13" s="1"/>
      <c r="H13" s="1"/>
      <c r="I13" s="1"/>
      <c r="J13" s="1"/>
      <c r="K13" s="1"/>
    </row>
    <row r="14" spans="1:11" ht="18.75">
      <c r="A14" s="4"/>
      <c r="B14" s="2"/>
      <c r="C14" s="1"/>
      <c r="D14" s="2"/>
      <c r="E14" s="1"/>
      <c r="F14" s="1"/>
      <c r="G14" s="1"/>
      <c r="H14" s="1"/>
      <c r="I14" s="1"/>
      <c r="J14" s="1"/>
      <c r="K14" s="1"/>
    </row>
    <row r="15" spans="1:11" ht="18.75">
      <c r="A15" s="4"/>
      <c r="B15" s="2"/>
      <c r="C15" s="1"/>
      <c r="D15" s="2"/>
      <c r="E15" s="1"/>
      <c r="F15" s="1"/>
      <c r="G15" s="1"/>
      <c r="H15" s="1"/>
      <c r="I15" s="1"/>
      <c r="J15" s="1"/>
      <c r="K15" s="1"/>
    </row>
    <row r="16" spans="1:11" ht="18.75">
      <c r="A16" s="4"/>
      <c r="B16" s="2"/>
      <c r="C16" s="1"/>
      <c r="D16" s="2"/>
      <c r="E16" s="1"/>
      <c r="F16" s="1"/>
      <c r="G16" s="1"/>
      <c r="H16" s="1"/>
      <c r="I16" s="1"/>
      <c r="J16" s="1"/>
      <c r="K16" s="1"/>
    </row>
    <row r="17" spans="1:11" ht="18.75">
      <c r="A17" s="5"/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 ht="18.75">
      <c r="A18" s="5"/>
      <c r="C18" s="1"/>
      <c r="D18" s="1"/>
      <c r="E18" s="1"/>
      <c r="F18" s="1"/>
      <c r="G18" s="1"/>
      <c r="H18" s="1"/>
      <c r="I18" s="1"/>
      <c r="J18" s="1"/>
      <c r="K18" s="1"/>
    </row>
    <row r="19" spans="1:11" ht="18.75">
      <c r="A19" s="5"/>
      <c r="C19" s="1"/>
      <c r="D19" s="1"/>
      <c r="E19" s="1"/>
      <c r="F19" s="1"/>
      <c r="G19" s="1"/>
      <c r="H19" s="1"/>
      <c r="I19" s="1"/>
      <c r="J19" s="1"/>
      <c r="K19" s="1"/>
    </row>
    <row r="20" spans="1:11" ht="18.75">
      <c r="C20" s="1"/>
      <c r="D20" s="1"/>
      <c r="E20" s="1"/>
      <c r="F20" s="1"/>
      <c r="G20" s="1"/>
      <c r="H20" s="1"/>
      <c r="I20" s="1"/>
      <c r="J20" s="1"/>
      <c r="K20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C20" sqref="C20"/>
    </sheetView>
  </sheetViews>
  <sheetFormatPr defaultRowHeight="15"/>
  <cols>
    <col min="1" max="1" width="47.42578125" customWidth="1"/>
    <col min="2" max="2" width="28.7109375" customWidth="1"/>
    <col min="3" max="3" width="22.5703125" customWidth="1"/>
    <col min="4" max="4" width="23.5703125" customWidth="1"/>
    <col min="5" max="5" width="36.42578125" customWidth="1"/>
  </cols>
  <sheetData>
    <row r="1" spans="1:11" ht="18.75">
      <c r="A1" s="3" t="s">
        <v>0</v>
      </c>
      <c r="B1" s="7" t="s">
        <v>12</v>
      </c>
      <c r="C1" s="7" t="s">
        <v>13</v>
      </c>
      <c r="D1" s="7" t="s">
        <v>17</v>
      </c>
      <c r="E1" s="3" t="s">
        <v>15</v>
      </c>
      <c r="F1" s="1"/>
      <c r="G1" s="1"/>
      <c r="H1" s="1"/>
      <c r="I1" s="1"/>
      <c r="J1" s="1"/>
      <c r="K1" s="1"/>
    </row>
    <row r="2" spans="1:11" ht="18.75">
      <c r="A2" s="4" t="s">
        <v>10</v>
      </c>
      <c r="B2" s="2">
        <v>0</v>
      </c>
      <c r="C2" s="2">
        <v>0</v>
      </c>
      <c r="D2" s="2">
        <v>0</v>
      </c>
      <c r="E2" s="15">
        <v>0</v>
      </c>
      <c r="F2" s="1"/>
      <c r="G2" s="1"/>
      <c r="H2" s="1"/>
      <c r="I2" s="1"/>
      <c r="J2" s="1"/>
      <c r="K2" s="1"/>
    </row>
    <row r="3" spans="1:11" ht="18.75">
      <c r="A3" s="4" t="s">
        <v>9</v>
      </c>
      <c r="B3" s="2">
        <v>0</v>
      </c>
      <c r="C3" s="2">
        <v>0</v>
      </c>
      <c r="D3" s="2">
        <v>0</v>
      </c>
      <c r="E3" s="15">
        <v>0</v>
      </c>
      <c r="F3" s="1"/>
      <c r="G3" s="1"/>
      <c r="H3" s="1"/>
      <c r="I3" s="1"/>
      <c r="J3" s="1"/>
      <c r="K3" s="1"/>
    </row>
    <row r="4" spans="1:11" ht="18.75">
      <c r="A4" s="4" t="s">
        <v>8</v>
      </c>
      <c r="B4" s="2">
        <v>0</v>
      </c>
      <c r="C4" s="2">
        <v>0</v>
      </c>
      <c r="D4" s="2">
        <v>0</v>
      </c>
      <c r="E4" s="15">
        <v>0</v>
      </c>
      <c r="F4" s="1"/>
      <c r="G4" s="1"/>
      <c r="H4" s="1"/>
      <c r="I4" s="1"/>
      <c r="J4" s="1"/>
      <c r="K4" s="1"/>
    </row>
    <row r="5" spans="1:11" ht="18.75">
      <c r="A5" s="4" t="s">
        <v>7</v>
      </c>
      <c r="B5" s="2">
        <v>0</v>
      </c>
      <c r="C5" s="2">
        <v>0</v>
      </c>
      <c r="D5" s="2">
        <v>0</v>
      </c>
      <c r="E5" s="15">
        <v>0</v>
      </c>
      <c r="F5" s="1"/>
      <c r="G5" s="1"/>
      <c r="H5" s="1"/>
      <c r="I5" s="1"/>
      <c r="J5" s="1"/>
      <c r="K5" s="1"/>
    </row>
    <row r="6" spans="1:11" ht="18.75">
      <c r="A6" s="4" t="s">
        <v>6</v>
      </c>
      <c r="B6" s="2">
        <v>15</v>
      </c>
      <c r="C6" s="2">
        <v>72</v>
      </c>
      <c r="D6" s="2">
        <v>33.799999999999997</v>
      </c>
      <c r="E6" s="8">
        <f>15*33.8/72</f>
        <v>7.0416666666666661</v>
      </c>
      <c r="F6" s="1"/>
      <c r="G6" s="1"/>
      <c r="H6" s="1"/>
      <c r="I6" s="1"/>
      <c r="J6" s="1"/>
      <c r="K6" s="1"/>
    </row>
    <row r="7" spans="1:11" ht="18.75">
      <c r="A7" s="4" t="s">
        <v>5</v>
      </c>
      <c r="B7" s="2">
        <v>15</v>
      </c>
      <c r="C7" s="2">
        <v>33.799999999999997</v>
      </c>
      <c r="D7" s="2">
        <v>33.799999999999997</v>
      </c>
      <c r="E7" s="8">
        <f>15*33.8/33.8</f>
        <v>15</v>
      </c>
      <c r="F7" s="1"/>
      <c r="G7" s="1"/>
      <c r="H7" s="1"/>
      <c r="I7" s="1"/>
      <c r="J7" s="1"/>
      <c r="K7" s="1"/>
    </row>
    <row r="8" spans="1:11" ht="18.75">
      <c r="A8" s="4" t="s">
        <v>16</v>
      </c>
      <c r="B8" s="2">
        <v>15</v>
      </c>
      <c r="C8" s="2">
        <v>35.590000000000003</v>
      </c>
      <c r="D8" s="2">
        <v>33.799999999999997</v>
      </c>
      <c r="E8" s="8">
        <f>15*33.8/35.59</f>
        <v>14.245574599606629</v>
      </c>
      <c r="F8" s="1"/>
      <c r="G8" s="1"/>
      <c r="H8" s="1"/>
      <c r="I8" s="1"/>
      <c r="J8" s="1"/>
      <c r="K8" s="1"/>
    </row>
    <row r="9" spans="1:11" ht="18.75">
      <c r="A9" s="4" t="s">
        <v>4</v>
      </c>
      <c r="B9" s="2">
        <v>15</v>
      </c>
      <c r="C9" s="2">
        <v>61</v>
      </c>
      <c r="D9" s="2">
        <v>33.799999999999997</v>
      </c>
      <c r="E9" s="8">
        <f>15*33.8/61</f>
        <v>8.3114754098360653</v>
      </c>
      <c r="F9" s="1"/>
      <c r="G9" s="1"/>
      <c r="H9" s="1"/>
      <c r="I9" s="1"/>
      <c r="J9" s="1"/>
      <c r="K9" s="1"/>
    </row>
    <row r="10" spans="1:11" ht="18.75">
      <c r="A10" s="4" t="s">
        <v>3</v>
      </c>
      <c r="B10" s="2">
        <v>15</v>
      </c>
      <c r="C10" s="2">
        <v>73</v>
      </c>
      <c r="D10" s="2">
        <v>33.799999999999997</v>
      </c>
      <c r="E10" s="8">
        <f>15*33.8/73</f>
        <v>6.9452054794520537</v>
      </c>
      <c r="F10" s="1"/>
      <c r="G10" s="1"/>
      <c r="H10" s="1"/>
      <c r="I10" s="1"/>
      <c r="J10" s="1"/>
      <c r="K10" s="1"/>
    </row>
    <row r="11" spans="1:11" ht="18.75">
      <c r="A11" s="4" t="s">
        <v>2</v>
      </c>
      <c r="B11" s="2">
        <v>15</v>
      </c>
      <c r="C11" s="2">
        <v>41.68</v>
      </c>
      <c r="D11" s="2">
        <v>41.68</v>
      </c>
      <c r="E11" s="8">
        <f>15*41.68/41.68</f>
        <v>15.000000000000002</v>
      </c>
      <c r="F11" s="1"/>
      <c r="G11" s="1"/>
      <c r="H11" s="1"/>
      <c r="I11" s="1"/>
      <c r="J11" s="1"/>
      <c r="K11" s="1"/>
    </row>
    <row r="12" spans="1:11" ht="18.75">
      <c r="A12" s="4" t="s">
        <v>1</v>
      </c>
      <c r="B12" s="2">
        <v>15</v>
      </c>
      <c r="C12" s="2">
        <v>45</v>
      </c>
      <c r="D12" s="2">
        <v>41.68</v>
      </c>
      <c r="E12" s="8">
        <f>15*41.68/45</f>
        <v>13.893333333333334</v>
      </c>
      <c r="F12" s="1"/>
      <c r="G12" s="1"/>
      <c r="H12" s="1"/>
      <c r="I12" s="1"/>
      <c r="J12" s="1"/>
      <c r="K12" s="1"/>
    </row>
    <row r="13" spans="1:11" ht="18.75">
      <c r="A13" s="6" t="s">
        <v>11</v>
      </c>
      <c r="B13" s="2">
        <v>15</v>
      </c>
      <c r="C13" s="2">
        <v>42.12</v>
      </c>
      <c r="D13" s="2">
        <v>41.68</v>
      </c>
      <c r="E13" s="8">
        <f>15*41.68/42.12</f>
        <v>14.843304843304844</v>
      </c>
      <c r="F13" s="1"/>
      <c r="G13" s="1"/>
      <c r="H13" s="1"/>
      <c r="I13" s="1"/>
      <c r="J13" s="1"/>
      <c r="K13" s="1"/>
    </row>
    <row r="14" spans="1:11" ht="18.75">
      <c r="F14" s="1"/>
      <c r="G14" s="1"/>
      <c r="H14" s="1"/>
      <c r="I14" s="1"/>
      <c r="J14" s="1"/>
      <c r="K14" s="1"/>
    </row>
    <row r="15" spans="1:11" ht="18.75">
      <c r="F15" s="1"/>
      <c r="G15" s="1"/>
      <c r="H15" s="1"/>
      <c r="I15" s="1"/>
      <c r="J15" s="1"/>
      <c r="K15" s="1"/>
    </row>
    <row r="16" spans="1:11" ht="18.75">
      <c r="F16" s="1"/>
      <c r="G16" s="1"/>
      <c r="H16" s="1"/>
      <c r="I16" s="1"/>
      <c r="J16" s="1"/>
      <c r="K16" s="1"/>
    </row>
    <row r="17" spans="1:11" ht="18.75">
      <c r="F17" s="1"/>
      <c r="G17" s="1"/>
      <c r="H17" s="1"/>
      <c r="I17" s="1"/>
      <c r="J17" s="1"/>
      <c r="K17" s="1"/>
    </row>
    <row r="18" spans="1:11" ht="18.75">
      <c r="B18" s="2"/>
      <c r="C18" s="1"/>
      <c r="D18" s="2"/>
      <c r="E18" s="1"/>
      <c r="F18" s="1"/>
      <c r="G18" s="1"/>
      <c r="H18" s="1"/>
      <c r="I18" s="1"/>
      <c r="J18" s="1"/>
      <c r="K18" s="1"/>
    </row>
    <row r="19" spans="1:11" ht="18.75">
      <c r="B19" s="2"/>
      <c r="C19" s="1"/>
      <c r="D19" s="2"/>
      <c r="E19" s="1"/>
      <c r="F19" s="1"/>
      <c r="G19" s="1"/>
      <c r="H19" s="1"/>
      <c r="I19" s="1"/>
      <c r="J19" s="1"/>
      <c r="K19" s="1"/>
    </row>
    <row r="20" spans="1:11" ht="18.75">
      <c r="B20" s="2"/>
      <c r="C20" s="1"/>
      <c r="D20" s="2"/>
      <c r="E20" s="1"/>
      <c r="F20" s="1"/>
      <c r="G20" s="1"/>
      <c r="H20" s="1"/>
      <c r="I20" s="1"/>
      <c r="J20" s="1"/>
      <c r="K20" s="1"/>
    </row>
    <row r="21" spans="1:11" ht="18.75">
      <c r="B21" s="2"/>
      <c r="C21" s="1"/>
      <c r="D21" s="2"/>
      <c r="E21" s="1"/>
      <c r="F21" s="1"/>
      <c r="G21" s="1"/>
      <c r="H21" s="1"/>
      <c r="I21" s="1"/>
      <c r="J21" s="1"/>
      <c r="K21" s="1"/>
    </row>
    <row r="22" spans="1:11" ht="18.75">
      <c r="B22" s="2"/>
      <c r="C22" s="1"/>
      <c r="D22" s="2"/>
      <c r="E22" s="1"/>
      <c r="F22" s="1"/>
      <c r="G22" s="1"/>
      <c r="H22" s="1"/>
      <c r="I22" s="1"/>
      <c r="J22" s="1"/>
      <c r="K22" s="1"/>
    </row>
    <row r="23" spans="1:11" ht="18.75">
      <c r="A23" s="4"/>
      <c r="B23" s="2"/>
      <c r="C23" s="1"/>
      <c r="D23" s="2"/>
      <c r="E23" s="1"/>
      <c r="F23" s="1"/>
      <c r="G23" s="1"/>
      <c r="H23" s="1"/>
      <c r="I23" s="1"/>
      <c r="J23" s="1"/>
      <c r="K23" s="1"/>
    </row>
    <row r="24" spans="1:11" ht="18.75">
      <c r="B24" s="2"/>
      <c r="C24" s="1"/>
      <c r="D24" s="2"/>
      <c r="E24" s="1"/>
      <c r="F24" s="1"/>
      <c r="G24" s="1"/>
      <c r="H24" s="1"/>
      <c r="I24" s="1"/>
      <c r="J24" s="1"/>
      <c r="K24" s="1"/>
    </row>
    <row r="25" spans="1:11" ht="18.75">
      <c r="A25" s="4"/>
      <c r="B25" s="2"/>
      <c r="C25" s="1"/>
      <c r="D25" s="2"/>
      <c r="E25" s="1"/>
      <c r="F25" s="1"/>
      <c r="G25" s="1"/>
      <c r="H25" s="1"/>
      <c r="I25" s="1"/>
      <c r="J25" s="1"/>
      <c r="K25" s="1"/>
    </row>
    <row r="26" spans="1:11" ht="18.75">
      <c r="A26" s="4"/>
      <c r="B26" s="2"/>
      <c r="C26" s="1"/>
      <c r="D26" s="2"/>
      <c r="E26" s="1"/>
      <c r="F26" s="1"/>
      <c r="G26" s="1"/>
      <c r="H26" s="1"/>
      <c r="I26" s="1"/>
      <c r="J26" s="1"/>
      <c r="K26" s="1"/>
    </row>
    <row r="27" spans="1:11" ht="18.75">
      <c r="A27" s="4"/>
      <c r="B27" s="2"/>
      <c r="C27" s="1"/>
      <c r="D27" s="2"/>
      <c r="E27" s="1"/>
      <c r="F27" s="1"/>
      <c r="G27" s="1"/>
      <c r="H27" s="1"/>
      <c r="I27" s="1"/>
      <c r="J27" s="1"/>
      <c r="K27" s="1"/>
    </row>
    <row r="28" spans="1:11" ht="18.75">
      <c r="A28" s="5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8.75">
      <c r="A29" s="5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5"/>
      <c r="C30" s="1"/>
      <c r="D30" s="1"/>
      <c r="E30" s="1"/>
      <c r="F30" s="1"/>
      <c r="G30" s="1"/>
      <c r="H30" s="1"/>
      <c r="I30" s="1"/>
      <c r="J30" s="1"/>
      <c r="K30" s="1"/>
    </row>
    <row r="31" spans="1:11" ht="18.75">
      <c r="C31" s="1"/>
      <c r="D31" s="1"/>
      <c r="E31" s="1"/>
      <c r="F31" s="1"/>
      <c r="G31" s="1"/>
      <c r="H31" s="1"/>
      <c r="I31" s="1"/>
      <c r="J31" s="1"/>
      <c r="K31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B23" sqref="B23"/>
    </sheetView>
  </sheetViews>
  <sheetFormatPr defaultRowHeight="15"/>
  <cols>
    <col min="1" max="1" width="47.42578125" customWidth="1"/>
    <col min="2" max="2" width="28.7109375" customWidth="1"/>
    <col min="3" max="3" width="22.5703125" customWidth="1"/>
    <col min="4" max="4" width="23.5703125" customWidth="1"/>
    <col min="5" max="5" width="36.42578125" customWidth="1"/>
  </cols>
  <sheetData>
    <row r="1" spans="1:11" ht="18.75">
      <c r="A1" s="3" t="s">
        <v>0</v>
      </c>
      <c r="B1" s="7" t="s">
        <v>12</v>
      </c>
      <c r="C1" s="7" t="s">
        <v>13</v>
      </c>
      <c r="D1" s="7" t="s">
        <v>17</v>
      </c>
      <c r="E1" s="3" t="s">
        <v>15</v>
      </c>
      <c r="F1" s="1"/>
      <c r="G1" s="1"/>
      <c r="H1" s="1"/>
      <c r="I1" s="1"/>
      <c r="J1" s="1"/>
      <c r="K1" s="1"/>
    </row>
    <row r="2" spans="1:11" ht="18.75">
      <c r="A2" s="4" t="s">
        <v>10</v>
      </c>
      <c r="B2" s="2">
        <v>25</v>
      </c>
      <c r="C2" s="2">
        <v>245</v>
      </c>
      <c r="D2" s="2">
        <v>148</v>
      </c>
      <c r="E2" s="8">
        <f>B2*D2/C2</f>
        <v>15.102040816326531</v>
      </c>
      <c r="F2" s="1"/>
      <c r="G2" s="1"/>
      <c r="H2" s="1"/>
      <c r="I2" s="1"/>
      <c r="J2" s="1"/>
      <c r="K2" s="1"/>
    </row>
    <row r="3" spans="1:11" ht="18.75">
      <c r="A3" s="4" t="s">
        <v>9</v>
      </c>
      <c r="B3" s="2">
        <v>25</v>
      </c>
      <c r="C3" s="2">
        <v>208</v>
      </c>
      <c r="D3" s="2">
        <v>148</v>
      </c>
      <c r="E3" s="8">
        <f>B3*D3/C3</f>
        <v>17.78846153846154</v>
      </c>
      <c r="F3" s="1"/>
      <c r="G3" s="1"/>
      <c r="H3" s="1"/>
      <c r="I3" s="1"/>
      <c r="J3" s="1"/>
      <c r="K3" s="1"/>
    </row>
    <row r="4" spans="1:11" ht="18.75">
      <c r="A4" s="4" t="s">
        <v>8</v>
      </c>
      <c r="B4" s="2">
        <v>25</v>
      </c>
      <c r="C4" s="2">
        <v>148</v>
      </c>
      <c r="D4" s="2">
        <v>148</v>
      </c>
      <c r="E4" s="8">
        <f>25*148/148</f>
        <v>25</v>
      </c>
      <c r="F4" s="1"/>
      <c r="G4" s="1"/>
      <c r="H4" s="1"/>
      <c r="I4" s="1"/>
      <c r="J4" s="1"/>
      <c r="K4" s="1"/>
    </row>
    <row r="5" spans="1:11" ht="18.75">
      <c r="A5" s="4" t="s">
        <v>7</v>
      </c>
      <c r="B5" s="2">
        <v>25</v>
      </c>
      <c r="C5" s="2">
        <v>0</v>
      </c>
      <c r="D5" s="2">
        <v>148</v>
      </c>
      <c r="E5" s="8">
        <v>0</v>
      </c>
      <c r="F5" s="1"/>
      <c r="G5" s="1"/>
      <c r="H5" s="1"/>
      <c r="I5" s="1"/>
      <c r="J5" s="1"/>
      <c r="K5" s="1"/>
    </row>
    <row r="6" spans="1:11" ht="18.75">
      <c r="A6" s="4" t="s">
        <v>6</v>
      </c>
      <c r="B6" s="2">
        <v>20</v>
      </c>
      <c r="C6" s="2">
        <v>285</v>
      </c>
      <c r="D6" s="2">
        <v>255</v>
      </c>
      <c r="E6" s="8">
        <f>20*255/285</f>
        <v>17.894736842105264</v>
      </c>
      <c r="F6" s="1"/>
      <c r="G6" s="1"/>
      <c r="H6" s="1"/>
      <c r="I6" s="1"/>
      <c r="J6" s="1"/>
      <c r="K6" s="1"/>
    </row>
    <row r="7" spans="1:11" ht="18.75">
      <c r="A7" s="4" t="s">
        <v>5</v>
      </c>
      <c r="B7" s="2">
        <v>20</v>
      </c>
      <c r="C7" s="2">
        <v>269</v>
      </c>
      <c r="D7" s="2">
        <v>255</v>
      </c>
      <c r="E7" s="8">
        <f>20*255/269</f>
        <v>18.959107806691449</v>
      </c>
      <c r="F7" s="1"/>
      <c r="G7" s="1"/>
      <c r="H7" s="1"/>
      <c r="I7" s="1"/>
      <c r="J7" s="1"/>
      <c r="K7" s="1"/>
    </row>
    <row r="8" spans="1:11" ht="18.75">
      <c r="A8" s="4" t="s">
        <v>16</v>
      </c>
      <c r="B8" s="2">
        <v>20</v>
      </c>
      <c r="C8" s="2">
        <v>260</v>
      </c>
      <c r="D8" s="2">
        <v>255</v>
      </c>
      <c r="E8" s="8">
        <f>20*255/260</f>
        <v>19.615384615384617</v>
      </c>
      <c r="F8" s="1"/>
      <c r="G8" s="1"/>
      <c r="H8" s="1"/>
      <c r="I8" s="1"/>
      <c r="J8" s="1"/>
      <c r="K8" s="1"/>
    </row>
    <row r="9" spans="1:11" ht="18.75">
      <c r="A9" s="4" t="s">
        <v>4</v>
      </c>
      <c r="B9" s="2">
        <v>20</v>
      </c>
      <c r="C9" s="2">
        <v>255</v>
      </c>
      <c r="D9" s="2">
        <v>255</v>
      </c>
      <c r="E9" s="8">
        <f>20*255/255</f>
        <v>20</v>
      </c>
      <c r="F9" s="1"/>
      <c r="G9" s="1"/>
      <c r="H9" s="1"/>
      <c r="I9" s="1"/>
      <c r="J9" s="1"/>
      <c r="K9" s="1"/>
    </row>
    <row r="10" spans="1:11" ht="18.75">
      <c r="A10" s="4" t="s">
        <v>3</v>
      </c>
      <c r="B10" s="2">
        <v>20</v>
      </c>
      <c r="C10" s="2">
        <v>282</v>
      </c>
      <c r="D10" s="2">
        <v>255</v>
      </c>
      <c r="E10" s="8">
        <f>20*255/282</f>
        <v>18.085106382978722</v>
      </c>
      <c r="F10" s="1"/>
      <c r="G10" s="1"/>
      <c r="H10" s="1"/>
      <c r="I10" s="1"/>
      <c r="J10" s="1"/>
      <c r="K10" s="1"/>
    </row>
    <row r="11" spans="1:11" ht="18.75">
      <c r="A11" s="4" t="s">
        <v>2</v>
      </c>
      <c r="B11" s="2">
        <v>20</v>
      </c>
      <c r="C11" s="2">
        <v>285</v>
      </c>
      <c r="D11" s="2">
        <v>285</v>
      </c>
      <c r="E11" s="8">
        <f>20*285/285</f>
        <v>20</v>
      </c>
      <c r="F11" s="1"/>
      <c r="G11" s="1"/>
      <c r="H11" s="1"/>
      <c r="I11" s="1"/>
      <c r="J11" s="1"/>
      <c r="K11" s="1"/>
    </row>
    <row r="12" spans="1:11" ht="18.75">
      <c r="A12" s="4" t="s">
        <v>1</v>
      </c>
      <c r="B12" s="2">
        <v>20</v>
      </c>
      <c r="C12" s="2">
        <v>292</v>
      </c>
      <c r="D12" s="2">
        <v>285</v>
      </c>
      <c r="E12" s="8">
        <f>20*285/292</f>
        <v>19.520547945205479</v>
      </c>
      <c r="F12" s="1"/>
      <c r="G12" s="1"/>
      <c r="H12" s="1"/>
      <c r="I12" s="1"/>
      <c r="J12" s="1"/>
      <c r="K12" s="1"/>
    </row>
    <row r="13" spans="1:11" ht="18.75">
      <c r="A13" s="6" t="s">
        <v>11</v>
      </c>
      <c r="B13" s="2">
        <v>20</v>
      </c>
      <c r="C13" s="2">
        <v>375</v>
      </c>
      <c r="D13" s="2">
        <v>285</v>
      </c>
      <c r="E13" s="8">
        <f>20*285/375</f>
        <v>15.2</v>
      </c>
      <c r="F13" s="1"/>
      <c r="G13" s="1"/>
      <c r="H13" s="1"/>
      <c r="I13" s="1"/>
      <c r="J13" s="1"/>
      <c r="K13" s="1"/>
    </row>
    <row r="14" spans="1:11" ht="18.75">
      <c r="B14" s="2"/>
      <c r="C14" s="1"/>
      <c r="D14" s="2"/>
      <c r="E14" s="1"/>
      <c r="F14" s="1"/>
      <c r="G14" s="1"/>
      <c r="H14" s="1"/>
      <c r="I14" s="1"/>
      <c r="J14" s="1"/>
      <c r="K14" s="1"/>
    </row>
    <row r="15" spans="1:11" ht="18.75">
      <c r="B15" s="2"/>
      <c r="C15" s="1"/>
      <c r="D15" s="2"/>
      <c r="E15" s="1"/>
      <c r="F15" s="1"/>
      <c r="G15" s="1"/>
      <c r="H15" s="1"/>
      <c r="I15" s="1"/>
      <c r="J15" s="1"/>
      <c r="K15" s="1"/>
    </row>
    <row r="16" spans="1:11" ht="18.75">
      <c r="B16" s="2"/>
      <c r="C16" s="1"/>
      <c r="D16" s="2"/>
      <c r="E16" s="1"/>
      <c r="F16" s="1"/>
      <c r="G16" s="1"/>
      <c r="H16" s="1"/>
      <c r="I16" s="1"/>
      <c r="J16" s="1"/>
      <c r="K16" s="1"/>
    </row>
    <row r="17" spans="1:11" ht="18.75">
      <c r="B17" s="2"/>
      <c r="C17" s="1"/>
      <c r="D17" s="2"/>
      <c r="E17" s="1"/>
      <c r="F17" s="1"/>
      <c r="G17" s="1"/>
      <c r="H17" s="1"/>
      <c r="I17" s="1"/>
      <c r="J17" s="1"/>
      <c r="K17" s="1"/>
    </row>
    <row r="18" spans="1:11" ht="18.75">
      <c r="B18" s="2"/>
      <c r="C18" s="1"/>
      <c r="D18" s="2"/>
      <c r="E18" s="1"/>
      <c r="F18" s="1"/>
      <c r="G18" s="1"/>
      <c r="H18" s="1"/>
      <c r="I18" s="1"/>
      <c r="J18" s="1"/>
      <c r="K18" s="1"/>
    </row>
    <row r="19" spans="1:11" ht="18.75">
      <c r="A19" s="4"/>
      <c r="B19" s="2"/>
      <c r="C19" s="1"/>
      <c r="D19" s="2"/>
      <c r="E19" s="1"/>
      <c r="F19" s="1"/>
      <c r="G19" s="1"/>
      <c r="H19" s="1"/>
      <c r="I19" s="1"/>
      <c r="J19" s="1"/>
      <c r="K19" s="1"/>
    </row>
    <row r="20" spans="1:11" ht="18.75">
      <c r="B20" s="2"/>
      <c r="C20" s="1"/>
      <c r="D20" s="2"/>
      <c r="E20" s="1"/>
      <c r="F20" s="1"/>
      <c r="G20" s="1"/>
      <c r="H20" s="1"/>
      <c r="I20" s="1"/>
      <c r="J20" s="1"/>
      <c r="K20" s="1"/>
    </row>
    <row r="21" spans="1:11" ht="18.75">
      <c r="A21" s="4"/>
      <c r="B21" s="2"/>
      <c r="C21" s="1"/>
      <c r="D21" s="2"/>
      <c r="E21" s="1"/>
      <c r="F21" s="1"/>
      <c r="G21" s="1"/>
      <c r="H21" s="1"/>
      <c r="I21" s="1"/>
      <c r="J21" s="1"/>
      <c r="K21" s="1"/>
    </row>
    <row r="22" spans="1:11" ht="18.75">
      <c r="A22" s="4"/>
      <c r="B22" s="2"/>
      <c r="C22" s="1"/>
      <c r="D22" s="2"/>
      <c r="E22" s="1"/>
      <c r="F22" s="1"/>
      <c r="G22" s="1"/>
      <c r="H22" s="1"/>
      <c r="I22" s="1"/>
      <c r="J22" s="1"/>
      <c r="K22" s="1"/>
    </row>
    <row r="23" spans="1:11" ht="18.75">
      <c r="A23" s="4"/>
      <c r="B23" s="2"/>
      <c r="C23" s="1"/>
      <c r="D23" s="2"/>
      <c r="E23" s="1"/>
      <c r="F23" s="1"/>
      <c r="G23" s="1"/>
      <c r="H23" s="1"/>
      <c r="I23" s="1"/>
      <c r="J23" s="1"/>
      <c r="K23" s="1"/>
    </row>
    <row r="24" spans="1:11" ht="18.75">
      <c r="A24" s="5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8.75">
      <c r="A25" s="5"/>
      <c r="C25" s="1"/>
      <c r="D25" s="1"/>
      <c r="E25" s="1"/>
      <c r="F25" s="1"/>
      <c r="G25" s="1"/>
      <c r="H25" s="1"/>
      <c r="I25" s="1"/>
      <c r="J25" s="1"/>
      <c r="K25" s="1"/>
    </row>
    <row r="26" spans="1:11" ht="18.75">
      <c r="A26" s="5"/>
      <c r="C26" s="1"/>
      <c r="D26" s="1"/>
      <c r="E26" s="1"/>
      <c r="F26" s="1"/>
      <c r="G26" s="1"/>
      <c r="H26" s="1"/>
      <c r="I26" s="1"/>
      <c r="J26" s="1"/>
      <c r="K26" s="1"/>
    </row>
    <row r="27" spans="1:11" ht="18.75">
      <c r="C27" s="1"/>
      <c r="D27" s="1"/>
      <c r="E27" s="1"/>
      <c r="F27" s="1"/>
      <c r="G27" s="1"/>
      <c r="H27" s="1"/>
      <c r="I27" s="1"/>
      <c r="J27" s="1"/>
      <c r="K2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24" sqref="C24"/>
    </sheetView>
  </sheetViews>
  <sheetFormatPr defaultRowHeight="15"/>
  <cols>
    <col min="1" max="1" width="47.42578125" customWidth="1"/>
    <col min="2" max="2" width="28.7109375" customWidth="1"/>
    <col min="3" max="3" width="22.5703125" customWidth="1"/>
    <col min="4" max="4" width="23.5703125" customWidth="1"/>
    <col min="5" max="5" width="36.42578125" customWidth="1"/>
  </cols>
  <sheetData>
    <row r="1" spans="1:11" ht="18.75">
      <c r="A1" s="3" t="s">
        <v>0</v>
      </c>
      <c r="B1" s="7" t="s">
        <v>12</v>
      </c>
      <c r="C1" s="7" t="s">
        <v>13</v>
      </c>
      <c r="D1" s="7" t="s">
        <v>17</v>
      </c>
      <c r="E1" s="3" t="s">
        <v>15</v>
      </c>
      <c r="F1" s="1"/>
      <c r="G1" s="1"/>
      <c r="H1" s="1"/>
      <c r="I1" s="1"/>
      <c r="J1" s="1"/>
      <c r="K1" s="1"/>
    </row>
    <row r="2" spans="1:11" ht="18.75">
      <c r="A2" s="4" t="s">
        <v>10</v>
      </c>
      <c r="B2" s="2">
        <v>25</v>
      </c>
      <c r="C2" s="2">
        <v>360</v>
      </c>
      <c r="D2" s="2">
        <v>91</v>
      </c>
      <c r="E2" s="8">
        <f>25*91/360</f>
        <v>6.3194444444444446</v>
      </c>
      <c r="F2" s="1"/>
      <c r="G2" s="1"/>
      <c r="H2" s="1"/>
      <c r="I2" s="1"/>
      <c r="J2" s="1"/>
      <c r="K2" s="1"/>
    </row>
    <row r="3" spans="1:11" ht="18.75">
      <c r="A3" s="4" t="s">
        <v>9</v>
      </c>
      <c r="B3" s="2">
        <v>25</v>
      </c>
      <c r="C3" s="2">
        <v>91</v>
      </c>
      <c r="D3" s="2">
        <v>91</v>
      </c>
      <c r="E3" s="8">
        <f>25*91/91</f>
        <v>25</v>
      </c>
      <c r="F3" s="1"/>
      <c r="G3" s="1"/>
      <c r="H3" s="1"/>
      <c r="I3" s="1"/>
      <c r="J3" s="1"/>
      <c r="K3" s="1"/>
    </row>
    <row r="4" spans="1:11" ht="18.75">
      <c r="A4" s="4" t="s">
        <v>8</v>
      </c>
      <c r="B4" s="2">
        <v>25</v>
      </c>
      <c r="C4" s="2">
        <v>298</v>
      </c>
      <c r="D4" s="2">
        <v>91</v>
      </c>
      <c r="E4" s="8">
        <f>25*91/298</f>
        <v>7.6342281879194633</v>
      </c>
      <c r="F4" s="1"/>
      <c r="G4" s="1"/>
      <c r="H4" s="1"/>
      <c r="I4" s="1"/>
      <c r="J4" s="1"/>
      <c r="K4" s="1"/>
    </row>
    <row r="5" spans="1:11" ht="18.75">
      <c r="A5" s="4" t="s">
        <v>7</v>
      </c>
      <c r="B5" s="2">
        <v>25</v>
      </c>
      <c r="C5" s="2">
        <v>0</v>
      </c>
      <c r="D5" s="2">
        <v>91</v>
      </c>
      <c r="E5" s="8">
        <v>0</v>
      </c>
      <c r="F5" s="1"/>
      <c r="G5" s="1"/>
      <c r="H5" s="1"/>
      <c r="I5" s="1"/>
      <c r="J5" s="1"/>
      <c r="K5" s="1"/>
    </row>
    <row r="6" spans="1:11" ht="18.75">
      <c r="A6" s="4" t="s">
        <v>6</v>
      </c>
      <c r="B6" s="2">
        <v>20</v>
      </c>
      <c r="C6" s="2">
        <v>165</v>
      </c>
      <c r="D6" s="2">
        <v>90</v>
      </c>
      <c r="E6" s="8">
        <f>20*90/165</f>
        <v>10.909090909090908</v>
      </c>
      <c r="F6" s="1"/>
      <c r="G6" s="1"/>
      <c r="H6" s="1"/>
      <c r="I6" s="1"/>
      <c r="J6" s="1"/>
      <c r="K6" s="1"/>
    </row>
    <row r="7" spans="1:11" ht="18.75">
      <c r="A7" s="4" t="s">
        <v>5</v>
      </c>
      <c r="B7" s="2">
        <v>20</v>
      </c>
      <c r="C7" s="2">
        <v>90</v>
      </c>
      <c r="D7" s="2">
        <v>90</v>
      </c>
      <c r="E7" s="8">
        <f>20*90/90</f>
        <v>20</v>
      </c>
      <c r="F7" s="1"/>
      <c r="G7" s="1"/>
      <c r="H7" s="1"/>
      <c r="I7" s="1"/>
      <c r="J7" s="1"/>
      <c r="K7" s="1"/>
    </row>
    <row r="8" spans="1:11" ht="18.75">
      <c r="A8" s="4" t="s">
        <v>16</v>
      </c>
      <c r="B8" s="2">
        <v>20</v>
      </c>
      <c r="C8" s="2">
        <v>145</v>
      </c>
      <c r="D8" s="2">
        <v>90</v>
      </c>
      <c r="E8" s="8">
        <f>20*90/145</f>
        <v>12.413793103448276</v>
      </c>
      <c r="F8" s="1"/>
      <c r="G8" s="1"/>
      <c r="H8" s="1"/>
      <c r="I8" s="1"/>
      <c r="J8" s="1"/>
      <c r="K8" s="1"/>
    </row>
    <row r="9" spans="1:11" ht="18.75">
      <c r="A9" s="4" t="s">
        <v>4</v>
      </c>
      <c r="B9" s="2">
        <v>20</v>
      </c>
      <c r="C9" s="2">
        <v>136</v>
      </c>
      <c r="D9" s="2">
        <v>90</v>
      </c>
      <c r="E9" s="8">
        <f>20*90/136</f>
        <v>13.235294117647058</v>
      </c>
      <c r="F9" s="1"/>
      <c r="G9" s="1"/>
      <c r="H9" s="1"/>
      <c r="I9" s="1"/>
      <c r="J9" s="1"/>
      <c r="K9" s="1"/>
    </row>
    <row r="10" spans="1:11" ht="18.75">
      <c r="A10" s="4" t="s">
        <v>3</v>
      </c>
      <c r="B10" s="2">
        <v>20</v>
      </c>
      <c r="C10" s="2">
        <v>127</v>
      </c>
      <c r="D10" s="2">
        <v>90</v>
      </c>
      <c r="E10" s="8">
        <f>20*90/127</f>
        <v>14.173228346456693</v>
      </c>
      <c r="F10" s="1"/>
      <c r="G10" s="1"/>
      <c r="H10" s="1"/>
      <c r="I10" s="1"/>
      <c r="J10" s="1"/>
      <c r="K10" s="1"/>
    </row>
    <row r="11" spans="1:11" ht="18.75">
      <c r="A11" s="4" t="s">
        <v>2</v>
      </c>
      <c r="B11" s="2">
        <v>20</v>
      </c>
      <c r="C11" s="2">
        <v>197</v>
      </c>
      <c r="D11" s="2">
        <v>75</v>
      </c>
      <c r="E11" s="8">
        <f>20*75/197</f>
        <v>7.6142131979695433</v>
      </c>
      <c r="F11" s="1"/>
      <c r="G11" s="1"/>
      <c r="H11" s="1"/>
      <c r="I11" s="1"/>
      <c r="J11" s="1"/>
      <c r="K11" s="1"/>
    </row>
    <row r="12" spans="1:11" ht="18.75">
      <c r="A12" s="4" t="s">
        <v>1</v>
      </c>
      <c r="B12" s="2">
        <v>20</v>
      </c>
      <c r="C12" s="2">
        <v>143</v>
      </c>
      <c r="D12" s="2">
        <v>75</v>
      </c>
      <c r="E12" s="8">
        <f>20*75/143</f>
        <v>10.48951048951049</v>
      </c>
      <c r="F12" s="1"/>
      <c r="G12" s="1"/>
      <c r="H12" s="1"/>
      <c r="I12" s="1"/>
      <c r="J12" s="1"/>
      <c r="K12" s="1"/>
    </row>
    <row r="13" spans="1:11" ht="18.75">
      <c r="A13" s="6" t="s">
        <v>11</v>
      </c>
      <c r="B13" s="2">
        <v>20</v>
      </c>
      <c r="C13" s="2">
        <v>75</v>
      </c>
      <c r="D13" s="2">
        <v>75</v>
      </c>
      <c r="E13" s="8">
        <f>20*75/75</f>
        <v>20</v>
      </c>
      <c r="F13" s="1"/>
      <c r="G13" s="1"/>
      <c r="H13" s="1"/>
      <c r="I13" s="1"/>
      <c r="J13" s="1"/>
      <c r="K13" s="1"/>
    </row>
    <row r="14" spans="1:11" ht="18.75">
      <c r="B14" s="2"/>
      <c r="C14" s="1"/>
      <c r="D14" s="2"/>
      <c r="E14" s="1"/>
      <c r="F14" s="1"/>
      <c r="G14" s="1"/>
      <c r="H14" s="1"/>
      <c r="I14" s="1"/>
      <c r="J14" s="1"/>
      <c r="K14" s="1"/>
    </row>
    <row r="15" spans="1:11" ht="18.75">
      <c r="B15" s="2"/>
      <c r="C15" s="1"/>
      <c r="D15" s="2"/>
      <c r="E15" s="1"/>
      <c r="F15" s="1"/>
      <c r="G15" s="1"/>
      <c r="H15" s="1"/>
      <c r="I15" s="1"/>
      <c r="J15" s="1"/>
      <c r="K15" s="1"/>
    </row>
    <row r="16" spans="1:11" ht="18.75">
      <c r="A16" s="4"/>
      <c r="B16" s="2"/>
      <c r="C16" s="1"/>
      <c r="D16" s="2"/>
      <c r="E16" s="1"/>
      <c r="F16" s="1"/>
      <c r="G16" s="1"/>
      <c r="H16" s="1"/>
      <c r="I16" s="1"/>
      <c r="J16" s="1"/>
      <c r="K16" s="1"/>
    </row>
    <row r="17" spans="1:11" ht="18.75">
      <c r="A17" s="4"/>
      <c r="B17" s="2"/>
      <c r="C17" s="1"/>
      <c r="D17" s="2"/>
      <c r="E17" s="1"/>
      <c r="F17" s="1"/>
      <c r="G17" s="1"/>
      <c r="H17" s="1"/>
      <c r="I17" s="1"/>
      <c r="J17" s="1"/>
      <c r="K17" s="1"/>
    </row>
    <row r="18" spans="1:11" ht="18.75">
      <c r="B18" s="2"/>
      <c r="C18" s="1"/>
      <c r="D18" s="2"/>
      <c r="E18" s="1"/>
      <c r="F18" s="1"/>
      <c r="G18" s="1"/>
      <c r="H18" s="1"/>
      <c r="I18" s="1"/>
      <c r="J18" s="1"/>
      <c r="K18" s="1"/>
    </row>
    <row r="19" spans="1:11" ht="18.75">
      <c r="A19" s="4"/>
      <c r="B19" s="2"/>
      <c r="C19" s="1"/>
      <c r="D19" s="2"/>
      <c r="E19" s="1"/>
      <c r="F19" s="1"/>
      <c r="G19" s="1"/>
      <c r="H19" s="1"/>
      <c r="I19" s="1"/>
      <c r="J19" s="1"/>
      <c r="K19" s="1"/>
    </row>
    <row r="20" spans="1:11" ht="18.75">
      <c r="B20" s="2"/>
      <c r="C20" s="1"/>
      <c r="D20" s="2"/>
      <c r="E20" s="1"/>
      <c r="F20" s="1"/>
      <c r="G20" s="1"/>
      <c r="H20" s="1"/>
      <c r="I20" s="1"/>
      <c r="J20" s="1"/>
      <c r="K20" s="1"/>
    </row>
    <row r="21" spans="1:11" ht="18.75">
      <c r="A21" s="4"/>
      <c r="B21" s="2"/>
      <c r="C21" s="1"/>
      <c r="D21" s="2"/>
      <c r="E21" s="1"/>
      <c r="F21" s="1"/>
      <c r="G21" s="1"/>
      <c r="H21" s="1"/>
      <c r="I21" s="1"/>
      <c r="J21" s="1"/>
      <c r="K21" s="1"/>
    </row>
    <row r="22" spans="1:11" ht="18.75">
      <c r="A22" s="4"/>
      <c r="B22" s="2"/>
      <c r="C22" s="1"/>
      <c r="D22" s="2"/>
      <c r="E22" s="1"/>
      <c r="F22" s="1"/>
      <c r="G22" s="1"/>
      <c r="H22" s="1"/>
      <c r="I22" s="1"/>
      <c r="J22" s="1"/>
      <c r="K22" s="1"/>
    </row>
    <row r="23" spans="1:11" ht="18.75">
      <c r="A23" s="4"/>
      <c r="B23" s="2"/>
      <c r="C23" s="1"/>
      <c r="D23" s="2"/>
      <c r="E23" s="1"/>
      <c r="F23" s="1"/>
      <c r="G23" s="1"/>
      <c r="H23" s="1"/>
      <c r="I23" s="1"/>
      <c r="J23" s="1"/>
      <c r="K23" s="1"/>
    </row>
    <row r="24" spans="1:11" ht="18.75">
      <c r="A24" s="5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8.75">
      <c r="A25" s="5"/>
      <c r="C25" s="1"/>
      <c r="D25" s="1"/>
      <c r="E25" s="1"/>
      <c r="F25" s="1"/>
      <c r="G25" s="1"/>
      <c r="H25" s="1"/>
      <c r="I25" s="1"/>
      <c r="J25" s="1"/>
      <c r="K25" s="1"/>
    </row>
    <row r="26" spans="1:11" ht="18.75">
      <c r="A26" s="5"/>
      <c r="C26" s="1"/>
      <c r="D26" s="1"/>
      <c r="E26" s="1"/>
      <c r="F26" s="1"/>
      <c r="G26" s="1"/>
      <c r="H26" s="1"/>
      <c r="I26" s="1"/>
      <c r="J26" s="1"/>
      <c r="K26" s="1"/>
    </row>
    <row r="27" spans="1:11" ht="18.75">
      <c r="C27" s="1"/>
      <c r="D27" s="1"/>
      <c r="E27" s="1"/>
      <c r="F27" s="1"/>
      <c r="G27" s="1"/>
      <c r="H27" s="1"/>
      <c r="I27" s="1"/>
      <c r="J27" s="1"/>
      <c r="K2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G7" workbookViewId="0">
      <selection activeCell="P10" sqref="P10"/>
    </sheetView>
  </sheetViews>
  <sheetFormatPr defaultRowHeight="15.75"/>
  <cols>
    <col min="1" max="1" width="9.140625" style="19"/>
    <col min="2" max="2" width="15.28515625" style="19" customWidth="1"/>
    <col min="3" max="3" width="18.42578125" style="19" customWidth="1"/>
    <col min="4" max="4" width="18.28515625" style="19" customWidth="1"/>
    <col min="5" max="5" width="9.140625" style="19"/>
    <col min="6" max="6" width="13" style="19" bestFit="1" customWidth="1"/>
    <col min="7" max="7" width="21.7109375" style="19" customWidth="1"/>
    <col min="8" max="12" width="9.140625" style="19"/>
    <col min="13" max="13" width="12.7109375" style="19" bestFit="1" customWidth="1"/>
    <col min="14" max="14" width="9.140625" style="19"/>
    <col min="15" max="15" width="13.140625" style="19" bestFit="1" customWidth="1"/>
    <col min="16" max="16" width="14.7109375" style="19" customWidth="1"/>
    <col min="17" max="17" width="18" style="19" customWidth="1"/>
    <col min="18" max="18" width="26.28515625" style="19" customWidth="1"/>
    <col min="19" max="16384" width="9.140625" style="19"/>
  </cols>
  <sheetData>
    <row r="1" spans="1:19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10"/>
      <c r="B2" s="10"/>
      <c r="C2" s="10"/>
      <c r="D2" s="11" t="s">
        <v>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>
      <c r="A3" s="10"/>
      <c r="B3" s="10"/>
      <c r="C3" s="10"/>
      <c r="D3" s="12" t="s">
        <v>20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75.75" customHeight="1">
      <c r="A4" s="25" t="s">
        <v>21</v>
      </c>
      <c r="B4" s="25" t="s">
        <v>22</v>
      </c>
      <c r="C4" s="25" t="s">
        <v>23</v>
      </c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50</v>
      </c>
      <c r="J4" s="25" t="s">
        <v>51</v>
      </c>
      <c r="K4" s="25" t="s">
        <v>52</v>
      </c>
      <c r="L4" s="27" t="s">
        <v>53</v>
      </c>
      <c r="M4" s="27" t="s">
        <v>54</v>
      </c>
      <c r="N4" s="25" t="s">
        <v>29</v>
      </c>
      <c r="O4" s="25" t="s">
        <v>30</v>
      </c>
      <c r="P4" s="25" t="s">
        <v>31</v>
      </c>
      <c r="Q4" s="13" t="s">
        <v>32</v>
      </c>
      <c r="R4" s="25" t="s">
        <v>33</v>
      </c>
      <c r="S4" s="25" t="s">
        <v>34</v>
      </c>
    </row>
    <row r="5" spans="1:19" ht="31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8"/>
      <c r="M5" s="28"/>
      <c r="N5" s="25"/>
      <c r="O5" s="25"/>
      <c r="P5" s="25"/>
      <c r="Q5" s="13" t="s">
        <v>35</v>
      </c>
      <c r="R5" s="25"/>
      <c r="S5" s="25"/>
    </row>
    <row r="6" spans="1:19" s="10" customFormat="1" ht="18" customHeight="1">
      <c r="A6" s="13">
        <v>1</v>
      </c>
      <c r="B6" s="20" t="s">
        <v>76</v>
      </c>
      <c r="C6" s="13" t="s">
        <v>39</v>
      </c>
      <c r="D6" s="19" t="s">
        <v>40</v>
      </c>
      <c r="E6" s="13" t="s">
        <v>36</v>
      </c>
      <c r="F6" s="18">
        <v>39072</v>
      </c>
      <c r="G6" s="14" t="s">
        <v>37</v>
      </c>
      <c r="H6" s="13">
        <v>5</v>
      </c>
      <c r="I6" s="16">
        <f>теория!E2</f>
        <v>7.1428571428571432</v>
      </c>
      <c r="J6" s="16">
        <f>гимнастика!E2</f>
        <v>10.75</v>
      </c>
      <c r="K6" s="16">
        <f>спорт.игры!E2</f>
        <v>0</v>
      </c>
      <c r="L6" s="16">
        <f>легкая_атлетика!E2</f>
        <v>15.102040816326531</v>
      </c>
      <c r="M6" s="16">
        <f>прикладная_физ.культура!E2</f>
        <v>6.3194444444444446</v>
      </c>
      <c r="N6" s="16">
        <f>I6+J6+K6+L6+M6</f>
        <v>39.314342403628117</v>
      </c>
      <c r="O6" s="17">
        <f>N6/(25+25+0+25+25)</f>
        <v>0.39314342403628116</v>
      </c>
      <c r="P6" s="14" t="s">
        <v>58</v>
      </c>
      <c r="Q6" s="13" t="s">
        <v>59</v>
      </c>
      <c r="R6" s="13" t="s">
        <v>60</v>
      </c>
      <c r="S6" s="13" t="s">
        <v>38</v>
      </c>
    </row>
    <row r="7" spans="1:19" s="10" customFormat="1" ht="18" customHeight="1">
      <c r="A7" s="13">
        <v>2</v>
      </c>
      <c r="B7" s="20" t="s">
        <v>41</v>
      </c>
      <c r="C7" s="13" t="s">
        <v>61</v>
      </c>
      <c r="D7" s="19" t="s">
        <v>71</v>
      </c>
      <c r="E7" s="13" t="s">
        <v>36</v>
      </c>
      <c r="F7" s="18">
        <v>38907</v>
      </c>
      <c r="G7" s="14" t="s">
        <v>37</v>
      </c>
      <c r="H7" s="13">
        <v>5</v>
      </c>
      <c r="I7" s="16">
        <f>теория!E3</f>
        <v>5.9523809523809526</v>
      </c>
      <c r="J7" s="16">
        <f>гимнастика!E3</f>
        <v>13.75</v>
      </c>
      <c r="K7" s="16">
        <f>спорт.игры!E3</f>
        <v>0</v>
      </c>
      <c r="L7" s="16">
        <f>легкая_атлетика!E3</f>
        <v>17.78846153846154</v>
      </c>
      <c r="M7" s="16">
        <f>прикладная_физ.культура!E3</f>
        <v>25</v>
      </c>
      <c r="N7" s="16">
        <f t="shared" ref="N7:N8" si="0">I7+J7+K7+L7+M7</f>
        <v>62.490842490842496</v>
      </c>
      <c r="O7" s="17">
        <f t="shared" ref="O7:O8" si="1">N7/(25+25+0+25+25)</f>
        <v>0.62490842490842491</v>
      </c>
      <c r="P7" s="14" t="s">
        <v>56</v>
      </c>
      <c r="Q7" s="13" t="s">
        <v>59</v>
      </c>
      <c r="R7" s="13" t="s">
        <v>60</v>
      </c>
      <c r="S7" s="13" t="s">
        <v>38</v>
      </c>
    </row>
    <row r="8" spans="1:19" ht="18" customHeight="1">
      <c r="A8" s="13">
        <v>3</v>
      </c>
      <c r="B8" s="20" t="s">
        <v>77</v>
      </c>
      <c r="C8" s="13" t="s">
        <v>49</v>
      </c>
      <c r="D8" s="19" t="s">
        <v>72</v>
      </c>
      <c r="E8" s="13" t="s">
        <v>43</v>
      </c>
      <c r="F8" s="18">
        <v>39109</v>
      </c>
      <c r="G8" s="14" t="s">
        <v>37</v>
      </c>
      <c r="H8" s="13">
        <v>5</v>
      </c>
      <c r="I8" s="16">
        <f>теория!E4</f>
        <v>10.714285714285714</v>
      </c>
      <c r="J8" s="16">
        <f>гимнастика!E4</f>
        <v>9.5</v>
      </c>
      <c r="K8" s="16">
        <f>спорт.игры!E4</f>
        <v>0</v>
      </c>
      <c r="L8" s="16">
        <f>легкая_атлетика!E4</f>
        <v>25</v>
      </c>
      <c r="M8" s="16">
        <f>прикладная_физ.культура!E4</f>
        <v>7.6342281879194633</v>
      </c>
      <c r="N8" s="16">
        <f t="shared" si="0"/>
        <v>52.848513902205177</v>
      </c>
      <c r="O8" s="17">
        <f t="shared" si="1"/>
        <v>0.52848513902205174</v>
      </c>
      <c r="P8" s="14" t="s">
        <v>56</v>
      </c>
      <c r="Q8" s="13" t="s">
        <v>59</v>
      </c>
      <c r="R8" s="13" t="s">
        <v>60</v>
      </c>
      <c r="S8" s="13" t="s">
        <v>38</v>
      </c>
    </row>
    <row r="9" spans="1:19" ht="18" customHeight="1">
      <c r="A9" s="13">
        <v>4</v>
      </c>
      <c r="B9" s="20" t="s">
        <v>68</v>
      </c>
      <c r="C9" s="13" t="s">
        <v>49</v>
      </c>
      <c r="D9" s="19" t="s">
        <v>73</v>
      </c>
      <c r="E9" s="13" t="s">
        <v>43</v>
      </c>
      <c r="F9" s="18">
        <v>38709</v>
      </c>
      <c r="G9" s="14" t="s">
        <v>37</v>
      </c>
      <c r="H9" s="13">
        <v>5</v>
      </c>
      <c r="I9" s="16">
        <f>теория!E5</f>
        <v>7.1428571428571432</v>
      </c>
      <c r="J9" s="16">
        <f>гимнастика!E5</f>
        <v>0</v>
      </c>
      <c r="K9" s="16">
        <f>спорт.игры!E5</f>
        <v>0</v>
      </c>
      <c r="L9" s="16">
        <f>легкая_атлетика!E5</f>
        <v>0</v>
      </c>
      <c r="M9" s="16">
        <f>прикладная_физ.культура!E5</f>
        <v>0</v>
      </c>
      <c r="N9" s="16" t="s">
        <v>55</v>
      </c>
      <c r="O9" s="16" t="s">
        <v>55</v>
      </c>
      <c r="P9" s="14" t="s">
        <v>58</v>
      </c>
      <c r="Q9" s="13" t="s">
        <v>59</v>
      </c>
      <c r="R9" s="13" t="s">
        <v>60</v>
      </c>
      <c r="S9" s="13" t="s">
        <v>38</v>
      </c>
    </row>
    <row r="10" spans="1:19" ht="18" customHeight="1">
      <c r="A10" s="13">
        <v>5</v>
      </c>
      <c r="B10" s="20" t="s">
        <v>78</v>
      </c>
      <c r="C10" s="13" t="s">
        <v>45</v>
      </c>
      <c r="D10" s="19" t="s">
        <v>46</v>
      </c>
      <c r="E10" s="13" t="s">
        <v>43</v>
      </c>
      <c r="F10" s="18">
        <v>38288</v>
      </c>
      <c r="G10" s="14" t="s">
        <v>37</v>
      </c>
      <c r="H10" s="13">
        <v>7</v>
      </c>
      <c r="I10" s="16">
        <f>теория!E6</f>
        <v>9.6428571428571423</v>
      </c>
      <c r="J10" s="16">
        <f>гимнастика!E6</f>
        <v>9.4</v>
      </c>
      <c r="K10" s="16">
        <f>спорт.игры!E6</f>
        <v>7.0416666666666661</v>
      </c>
      <c r="L10" s="16">
        <f>легкая_атлетика!E6</f>
        <v>17.894736842105264</v>
      </c>
      <c r="M10" s="16">
        <f>прикладная_физ.культура!E6</f>
        <v>10.909090909090908</v>
      </c>
      <c r="N10" s="16">
        <f>I10+J10+K10+L10+M10</f>
        <v>54.888351560719983</v>
      </c>
      <c r="O10" s="17">
        <f>N10/100</f>
        <v>0.54888351560719983</v>
      </c>
      <c r="P10" s="14" t="s">
        <v>56</v>
      </c>
      <c r="Q10" s="13" t="s">
        <v>59</v>
      </c>
      <c r="R10" s="13" t="s">
        <v>60</v>
      </c>
      <c r="S10" s="13" t="s">
        <v>38</v>
      </c>
    </row>
    <row r="11" spans="1:19" ht="31.5">
      <c r="A11" s="13">
        <v>6</v>
      </c>
      <c r="B11" s="20" t="s">
        <v>69</v>
      </c>
      <c r="C11" s="13" t="s">
        <v>62</v>
      </c>
      <c r="D11" s="19" t="s">
        <v>74</v>
      </c>
      <c r="E11" s="13" t="s">
        <v>36</v>
      </c>
      <c r="F11" s="18">
        <v>38238</v>
      </c>
      <c r="G11" s="14" t="s">
        <v>37</v>
      </c>
      <c r="H11" s="13">
        <v>7</v>
      </c>
      <c r="I11" s="16">
        <f>теория!E7</f>
        <v>11.785714285714286</v>
      </c>
      <c r="J11" s="16">
        <f>гимнастика!E7</f>
        <v>5.6</v>
      </c>
      <c r="K11" s="16">
        <f>спорт.игры!E7</f>
        <v>15</v>
      </c>
      <c r="L11" s="16">
        <f>легкая_атлетика!E7</f>
        <v>18.959107806691449</v>
      </c>
      <c r="M11" s="16">
        <f>прикладная_физ.культура!E7</f>
        <v>20</v>
      </c>
      <c r="N11" s="16">
        <f t="shared" ref="N11:N13" si="2">I11+J11+K11+L11+M11</f>
        <v>71.344822092405735</v>
      </c>
      <c r="O11" s="17">
        <f t="shared" ref="O11:O13" si="3">N11/100</f>
        <v>0.71344822092405735</v>
      </c>
      <c r="P11" s="14" t="s">
        <v>56</v>
      </c>
      <c r="Q11" s="13" t="s">
        <v>59</v>
      </c>
      <c r="R11" s="13" t="s">
        <v>60</v>
      </c>
      <c r="S11" s="13" t="s">
        <v>38</v>
      </c>
    </row>
    <row r="12" spans="1:19" ht="31.5">
      <c r="A12" s="13">
        <v>7</v>
      </c>
      <c r="B12" s="20" t="s">
        <v>70</v>
      </c>
      <c r="C12" s="13" t="s">
        <v>63</v>
      </c>
      <c r="D12" s="19" t="s">
        <v>75</v>
      </c>
      <c r="E12" s="13" t="s">
        <v>36</v>
      </c>
      <c r="F12" s="18">
        <v>37583</v>
      </c>
      <c r="G12" s="14" t="s">
        <v>37</v>
      </c>
      <c r="H12" s="13">
        <v>8</v>
      </c>
      <c r="I12" s="16">
        <f>теория!E8</f>
        <v>12.857142857142858</v>
      </c>
      <c r="J12" s="16">
        <f>гимнастика!E8</f>
        <v>12.2</v>
      </c>
      <c r="K12" s="16">
        <f>спорт.игры!E8</f>
        <v>14.245574599606629</v>
      </c>
      <c r="L12" s="16">
        <f>легкая_атлетика!E8</f>
        <v>19.615384615384617</v>
      </c>
      <c r="M12" s="16">
        <f>прикладная_физ.культура!E8</f>
        <v>12.413793103448276</v>
      </c>
      <c r="N12" s="16">
        <f t="shared" si="2"/>
        <v>71.331895175582375</v>
      </c>
      <c r="O12" s="17">
        <f t="shared" si="3"/>
        <v>0.71331895175582372</v>
      </c>
      <c r="P12" s="14" t="s">
        <v>57</v>
      </c>
      <c r="Q12" s="13" t="s">
        <v>59</v>
      </c>
      <c r="R12" s="13" t="s">
        <v>60</v>
      </c>
      <c r="S12" s="13" t="s">
        <v>38</v>
      </c>
    </row>
    <row r="13" spans="1:19" ht="31.5">
      <c r="A13" s="13">
        <v>8</v>
      </c>
      <c r="B13" s="20" t="s">
        <v>79</v>
      </c>
      <c r="C13" s="13" t="s">
        <v>64</v>
      </c>
      <c r="D13" s="21" t="s">
        <v>48</v>
      </c>
      <c r="E13" s="13" t="s">
        <v>36</v>
      </c>
      <c r="F13" s="22">
        <v>37676</v>
      </c>
      <c r="G13" s="14" t="s">
        <v>37</v>
      </c>
      <c r="H13" s="13">
        <v>8</v>
      </c>
      <c r="I13" s="16">
        <f>теория!E9</f>
        <v>8.5714285714285712</v>
      </c>
      <c r="J13" s="16">
        <f>гимнастика!E9</f>
        <v>12.6</v>
      </c>
      <c r="K13" s="16">
        <f>спорт.игры!E9</f>
        <v>8.3114754098360653</v>
      </c>
      <c r="L13" s="16">
        <f>легкая_атлетика!E9</f>
        <v>20</v>
      </c>
      <c r="M13" s="16">
        <f>прикладная_физ.культура!E9</f>
        <v>13.235294117647058</v>
      </c>
      <c r="N13" s="16">
        <f t="shared" si="2"/>
        <v>62.718198098911692</v>
      </c>
      <c r="O13" s="17">
        <f t="shared" si="3"/>
        <v>0.62718198098911693</v>
      </c>
      <c r="P13" s="14" t="s">
        <v>58</v>
      </c>
      <c r="Q13" s="13" t="s">
        <v>59</v>
      </c>
      <c r="R13" s="13" t="s">
        <v>60</v>
      </c>
      <c r="S13" s="13" t="s">
        <v>38</v>
      </c>
    </row>
    <row r="14" spans="1:19" ht="31.5">
      <c r="A14" s="13">
        <v>9</v>
      </c>
      <c r="B14" s="20" t="s">
        <v>80</v>
      </c>
      <c r="C14" s="13" t="s">
        <v>65</v>
      </c>
      <c r="D14" s="21" t="s">
        <v>42</v>
      </c>
      <c r="E14" s="13" t="s">
        <v>43</v>
      </c>
      <c r="F14" s="22">
        <v>37450</v>
      </c>
      <c r="G14" s="14" t="s">
        <v>37</v>
      </c>
      <c r="H14" s="13">
        <v>8</v>
      </c>
      <c r="I14" s="16">
        <f>теория!E10</f>
        <v>1.0714285714285714</v>
      </c>
      <c r="J14" s="16">
        <f>гимнастика!E10</f>
        <v>0</v>
      </c>
      <c r="K14" s="16">
        <f>спорт.игры!E10</f>
        <v>6.9452054794520537</v>
      </c>
      <c r="L14" s="16">
        <f>легкая_атлетика!E10</f>
        <v>18.085106382978722</v>
      </c>
      <c r="M14" s="16">
        <f>прикладная_физ.культура!E10</f>
        <v>14.173228346456693</v>
      </c>
      <c r="N14" s="16" t="s">
        <v>55</v>
      </c>
      <c r="O14" s="16" t="s">
        <v>55</v>
      </c>
      <c r="P14" s="14" t="s">
        <v>58</v>
      </c>
      <c r="Q14" s="13" t="s">
        <v>59</v>
      </c>
      <c r="R14" s="13" t="s">
        <v>60</v>
      </c>
      <c r="S14" s="13" t="s">
        <v>38</v>
      </c>
    </row>
    <row r="15" spans="1:19" ht="31.5">
      <c r="A15" s="13">
        <v>10</v>
      </c>
      <c r="B15" s="20" t="s">
        <v>81</v>
      </c>
      <c r="C15" s="13" t="s">
        <v>66</v>
      </c>
      <c r="D15" s="21" t="s">
        <v>40</v>
      </c>
      <c r="E15" s="13" t="s">
        <v>36</v>
      </c>
      <c r="F15" s="22">
        <v>37429</v>
      </c>
      <c r="G15" s="14" t="s">
        <v>37</v>
      </c>
      <c r="H15" s="13">
        <v>9</v>
      </c>
      <c r="I15" s="16">
        <f>теория!E11</f>
        <v>9.1578947368421044</v>
      </c>
      <c r="J15" s="16">
        <f>гимнастика!E11</f>
        <v>8.1999999999999993</v>
      </c>
      <c r="K15" s="16">
        <f>спорт.игры!E11</f>
        <v>15.000000000000002</v>
      </c>
      <c r="L15" s="16">
        <f>легкая_атлетика!E11</f>
        <v>20</v>
      </c>
      <c r="M15" s="16">
        <f>прикладная_физ.культура!E11</f>
        <v>7.6142131979695433</v>
      </c>
      <c r="N15" s="16">
        <f>I15+J15+K15+L15+M15</f>
        <v>59.972107934811646</v>
      </c>
      <c r="O15" s="17">
        <f>N15/100</f>
        <v>0.59972107934811647</v>
      </c>
      <c r="P15" s="14" t="s">
        <v>58</v>
      </c>
      <c r="Q15" s="13" t="s">
        <v>59</v>
      </c>
      <c r="R15" s="13" t="s">
        <v>60</v>
      </c>
      <c r="S15" s="13" t="s">
        <v>38</v>
      </c>
    </row>
    <row r="16" spans="1:19" ht="31.5">
      <c r="A16" s="13">
        <v>11</v>
      </c>
      <c r="B16" s="20" t="s">
        <v>82</v>
      </c>
      <c r="C16" s="13" t="s">
        <v>47</v>
      </c>
      <c r="D16" s="19" t="s">
        <v>44</v>
      </c>
      <c r="E16" s="13" t="s">
        <v>36</v>
      </c>
      <c r="F16" s="18">
        <v>37036</v>
      </c>
      <c r="G16" s="14" t="s">
        <v>37</v>
      </c>
      <c r="H16" s="13">
        <v>10</v>
      </c>
      <c r="I16" s="16">
        <f>теория!E12</f>
        <v>17.368421052631579</v>
      </c>
      <c r="J16" s="16">
        <f>гимнастика!E12</f>
        <v>8</v>
      </c>
      <c r="K16" s="16">
        <f>спорт.игры!E12</f>
        <v>13.893333333333334</v>
      </c>
      <c r="L16" s="16">
        <f>легкая_атлетика!E12</f>
        <v>19.520547945205479</v>
      </c>
      <c r="M16" s="16">
        <f>прикладная_физ.культура!E12</f>
        <v>10.48951048951049</v>
      </c>
      <c r="N16" s="16">
        <f t="shared" ref="N16:N17" si="4">I16+J16+K16+L16+M16</f>
        <v>69.271812820680879</v>
      </c>
      <c r="O16" s="17">
        <f t="shared" ref="O16:O17" si="5">N16/100</f>
        <v>0.69271812820680878</v>
      </c>
      <c r="P16" s="14" t="s">
        <v>56</v>
      </c>
      <c r="Q16" s="13" t="s">
        <v>59</v>
      </c>
      <c r="R16" s="13" t="s">
        <v>60</v>
      </c>
      <c r="S16" s="13" t="s">
        <v>38</v>
      </c>
    </row>
    <row r="17" spans="1:19" ht="31.5">
      <c r="A17" s="13">
        <v>12</v>
      </c>
      <c r="B17" s="23" t="s">
        <v>83</v>
      </c>
      <c r="C17" s="13" t="s">
        <v>67</v>
      </c>
      <c r="D17" s="19" t="s">
        <v>48</v>
      </c>
      <c r="E17" s="13" t="s">
        <v>36</v>
      </c>
      <c r="F17" s="18">
        <v>37503</v>
      </c>
      <c r="G17" s="14" t="s">
        <v>37</v>
      </c>
      <c r="H17" s="13">
        <v>10</v>
      </c>
      <c r="I17" s="16">
        <f>теория!E13</f>
        <v>11.684210526315789</v>
      </c>
      <c r="J17" s="16">
        <f>гимнастика!E13</f>
        <v>7</v>
      </c>
      <c r="K17" s="16">
        <f>спорт.игры!E13</f>
        <v>14.843304843304844</v>
      </c>
      <c r="L17" s="16">
        <f>легкая_атлетика!E13</f>
        <v>15.2</v>
      </c>
      <c r="M17" s="16">
        <f>прикладная_физ.культура!E13</f>
        <v>20</v>
      </c>
      <c r="N17" s="16">
        <f t="shared" si="4"/>
        <v>68.727515369620633</v>
      </c>
      <c r="O17" s="17">
        <f t="shared" si="5"/>
        <v>0.68727515369620629</v>
      </c>
      <c r="P17" s="14" t="s">
        <v>57</v>
      </c>
      <c r="Q17" s="13" t="s">
        <v>59</v>
      </c>
      <c r="R17" s="13" t="s">
        <v>60</v>
      </c>
      <c r="S17" s="13" t="s">
        <v>38</v>
      </c>
    </row>
    <row r="18" spans="1:19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19">
    <mergeCell ref="J4:J5"/>
    <mergeCell ref="K4:K5"/>
    <mergeCell ref="N4:N5"/>
    <mergeCell ref="O4:O5"/>
    <mergeCell ref="P4:P5"/>
    <mergeCell ref="R4:R5"/>
    <mergeCell ref="A1:S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теория</vt:lpstr>
      <vt:lpstr>гимнастика</vt:lpstr>
      <vt:lpstr>спорт.игры</vt:lpstr>
      <vt:lpstr>легкая_атлетика</vt:lpstr>
      <vt:lpstr>прикладная_физ.культура</vt:lpstr>
      <vt:lpstr>Итоговый_протокол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2017-10-16T23:55:27Z</dcterms:modified>
</cp:coreProperties>
</file>